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4.xml" ContentType="application/vnd.openxmlformats-officedocument.drawing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50" yWindow="570" windowWidth="28455" windowHeight="11955" activeTab="2"/>
  </bookViews>
  <sheets>
    <sheet name="Rekapitulace stavby" sheetId="1" r:id="rId1"/>
    <sheet name="ZRN - Základní rozpočtové..." sheetId="2" r:id="rId2"/>
    <sheet name="VRN - Vedlejší rozpočtové..." sheetId="3" r:id="rId3"/>
    <sheet name="Kubaturové listy" sheetId="5" r:id="rId4"/>
    <sheet name="Pokyny pro vyplnění" sheetId="4" r:id="rId5"/>
  </sheets>
  <definedNames>
    <definedName name="_xlnm._FilterDatabase" localSheetId="2" hidden="1">'VRN - Vedlejší rozpočtové...'!$C$77:$K$102</definedName>
    <definedName name="_xlnm._FilterDatabase" localSheetId="1" hidden="1">'ZRN - Základní rozpočtové...'!$C$85:$K$213</definedName>
    <definedName name="_xlnm.Print_Titles" localSheetId="0">'Rekapitulace stavby'!$49:$49</definedName>
    <definedName name="_xlnm.Print_Titles" localSheetId="2">'VRN - Vedlejší rozpočtové...'!$77:$77</definedName>
    <definedName name="_xlnm.Print_Titles" localSheetId="1">'ZRN - Základní rozpočtové...'!$85:$85</definedName>
    <definedName name="_xlnm.Print_Area" localSheetId="4">'Pokyny pro vyplnění'!$B$2:$K$69,'Pokyny pro vyplnění'!$B$72:$K$116,'Pokyny pro vyplnění'!$B$119:$K$188,'Pokyny pro vyplnění'!$B$196:$K$216</definedName>
    <definedName name="_xlnm.Print_Area" localSheetId="0">'Rekapitulace stavby'!$D$4:$AO$33,'Rekapitulace stavby'!$C$39:$AQ$54</definedName>
    <definedName name="_xlnm.Print_Area" localSheetId="2">'VRN - Vedlejší rozpočtové...'!$C$4:$J$36,'VRN - Vedlejší rozpočtové...'!$C$42:$J$59,'VRN - Vedlejší rozpočtové...'!$C$65:$K$102</definedName>
    <definedName name="_xlnm.Print_Area" localSheetId="1">'ZRN - Základní rozpočtové...'!$C$4:$J$36,'ZRN - Základní rozpočtové...'!$C$42:$J$67,'ZRN - Základní rozpočtové...'!$C$73:$K$213</definedName>
  </definedNames>
  <calcPr calcId="125725"/>
</workbook>
</file>

<file path=xl/calcChain.xml><?xml version="1.0" encoding="utf-8"?>
<calcChain xmlns="http://schemas.openxmlformats.org/spreadsheetml/2006/main">
  <c r="AY53" i="1"/>
  <c r="AX53"/>
  <c r="BI101" i="3"/>
  <c r="BH101"/>
  <c r="BG101"/>
  <c r="BF101"/>
  <c r="T101"/>
  <c r="R101"/>
  <c r="P101"/>
  <c r="BK101"/>
  <c r="J101"/>
  <c r="BE101" s="1"/>
  <c r="BI99"/>
  <c r="BH99"/>
  <c r="BG99"/>
  <c r="BF99"/>
  <c r="T99"/>
  <c r="R99"/>
  <c r="P99"/>
  <c r="BK99"/>
  <c r="J99"/>
  <c r="BE99" s="1"/>
  <c r="BI97"/>
  <c r="BH97"/>
  <c r="BG97"/>
  <c r="BF97"/>
  <c r="T97"/>
  <c r="R97"/>
  <c r="P97"/>
  <c r="BK97"/>
  <c r="J97"/>
  <c r="BE97"/>
  <c r="BI95"/>
  <c r="BH95"/>
  <c r="BG95"/>
  <c r="BF95"/>
  <c r="T95"/>
  <c r="R95"/>
  <c r="P95"/>
  <c r="BK95"/>
  <c r="J95"/>
  <c r="BE95" s="1"/>
  <c r="BI93"/>
  <c r="BH93"/>
  <c r="BG93"/>
  <c r="BF93"/>
  <c r="T93"/>
  <c r="R93"/>
  <c r="P93"/>
  <c r="BK93"/>
  <c r="J93"/>
  <c r="BE93"/>
  <c r="BI91"/>
  <c r="BH91"/>
  <c r="BG91"/>
  <c r="BF91"/>
  <c r="T91"/>
  <c r="R91"/>
  <c r="P91"/>
  <c r="BK91"/>
  <c r="J91"/>
  <c r="BE91" s="1"/>
  <c r="BI89"/>
  <c r="BH89"/>
  <c r="BG89"/>
  <c r="BF89"/>
  <c r="T89"/>
  <c r="R89"/>
  <c r="P89"/>
  <c r="BK89"/>
  <c r="J89"/>
  <c r="BE89"/>
  <c r="BI87"/>
  <c r="BH87"/>
  <c r="BG87"/>
  <c r="BF87"/>
  <c r="T87"/>
  <c r="R87"/>
  <c r="P87"/>
  <c r="BK87"/>
  <c r="J87"/>
  <c r="BE87" s="1"/>
  <c r="BI85"/>
  <c r="BH85"/>
  <c r="BG85"/>
  <c r="BF85"/>
  <c r="T85"/>
  <c r="R85"/>
  <c r="P85"/>
  <c r="BK85"/>
  <c r="J85"/>
  <c r="BE85"/>
  <c r="BI83"/>
  <c r="BH83"/>
  <c r="BG83"/>
  <c r="BF83"/>
  <c r="T83"/>
  <c r="R83"/>
  <c r="P83"/>
  <c r="BK83"/>
  <c r="BK80" s="1"/>
  <c r="J83"/>
  <c r="BE83" s="1"/>
  <c r="BI81"/>
  <c r="F34"/>
  <c r="BD53" i="1" s="1"/>
  <c r="BH81" i="3"/>
  <c r="F33" s="1"/>
  <c r="BC53" i="1" s="1"/>
  <c r="BG81" i="3"/>
  <c r="F32" s="1"/>
  <c r="BB53" i="1" s="1"/>
  <c r="BF81" i="3"/>
  <c r="F31" s="1"/>
  <c r="BA53" i="1" s="1"/>
  <c r="T81" i="3"/>
  <c r="T80" s="1"/>
  <c r="T79" s="1"/>
  <c r="T78" s="1"/>
  <c r="R81"/>
  <c r="R80" s="1"/>
  <c r="R79" s="1"/>
  <c r="R78" s="1"/>
  <c r="P81"/>
  <c r="P80" s="1"/>
  <c r="P79" s="1"/>
  <c r="P78" s="1"/>
  <c r="AU53" i="1" s="1"/>
  <c r="BK81" i="3"/>
  <c r="J81"/>
  <c r="BE81" s="1"/>
  <c r="J74"/>
  <c r="F74"/>
  <c r="F72"/>
  <c r="E70"/>
  <c r="J51"/>
  <c r="F51"/>
  <c r="F49"/>
  <c r="E47"/>
  <c r="J18"/>
  <c r="E18"/>
  <c r="F75"/>
  <c r="F52"/>
  <c r="J17"/>
  <c r="J12"/>
  <c r="J72"/>
  <c r="J49"/>
  <c r="E7"/>
  <c r="E68" s="1"/>
  <c r="E45"/>
  <c r="AY52" i="1"/>
  <c r="AX52"/>
  <c r="BI213" i="2"/>
  <c r="BH213"/>
  <c r="BG213"/>
  <c r="BF213"/>
  <c r="T213"/>
  <c r="T212"/>
  <c r="R213"/>
  <c r="R212" s="1"/>
  <c r="P213"/>
  <c r="P212"/>
  <c r="BK213"/>
  <c r="BK212" s="1"/>
  <c r="J212" s="1"/>
  <c r="J66" s="1"/>
  <c r="J213"/>
  <c r="BE213"/>
  <c r="BI210"/>
  <c r="BH210"/>
  <c r="BG210"/>
  <c r="BF210"/>
  <c r="T210"/>
  <c r="R210"/>
  <c r="P210"/>
  <c r="P205" s="1"/>
  <c r="P196" s="1"/>
  <c r="BK210"/>
  <c r="J210"/>
  <c r="BE210"/>
  <c r="BI208"/>
  <c r="BH208"/>
  <c r="BG208"/>
  <c r="BF208"/>
  <c r="T208"/>
  <c r="T205" s="1"/>
  <c r="T196" s="1"/>
  <c r="R208"/>
  <c r="P208"/>
  <c r="BK208"/>
  <c r="J208"/>
  <c r="BE208" s="1"/>
  <c r="BI206"/>
  <c r="BH206"/>
  <c r="BG206"/>
  <c r="BF206"/>
  <c r="T206"/>
  <c r="R206"/>
  <c r="R205" s="1"/>
  <c r="P206"/>
  <c r="BK206"/>
  <c r="BK205" s="1"/>
  <c r="J205" s="1"/>
  <c r="J65" s="1"/>
  <c r="J206"/>
  <c r="BE206"/>
  <c r="BI203"/>
  <c r="BH203"/>
  <c r="BG203"/>
  <c r="BF203"/>
  <c r="T203"/>
  <c r="R203"/>
  <c r="P203"/>
  <c r="BK203"/>
  <c r="J203"/>
  <c r="BE203"/>
  <c r="BI201"/>
  <c r="BH201"/>
  <c r="BG201"/>
  <c r="BF201"/>
  <c r="T201"/>
  <c r="R201"/>
  <c r="R196" s="1"/>
  <c r="P201"/>
  <c r="BK201"/>
  <c r="J201"/>
  <c r="BE201"/>
  <c r="BI199"/>
  <c r="BH199"/>
  <c r="BG199"/>
  <c r="BF199"/>
  <c r="T199"/>
  <c r="R199"/>
  <c r="P199"/>
  <c r="BK199"/>
  <c r="J199"/>
  <c r="BE199"/>
  <c r="BI197"/>
  <c r="BH197"/>
  <c r="BG197"/>
  <c r="BF197"/>
  <c r="T197"/>
  <c r="R197"/>
  <c r="P197"/>
  <c r="BK197"/>
  <c r="J197"/>
  <c r="BE197" s="1"/>
  <c r="BI194"/>
  <c r="BH194"/>
  <c r="BG194"/>
  <c r="BF194"/>
  <c r="T194"/>
  <c r="R194"/>
  <c r="P194"/>
  <c r="BK194"/>
  <c r="J194"/>
  <c r="BE194"/>
  <c r="BI192"/>
  <c r="BH192"/>
  <c r="BG192"/>
  <c r="BF192"/>
  <c r="T192"/>
  <c r="R192"/>
  <c r="P192"/>
  <c r="BK192"/>
  <c r="J192"/>
  <c r="BE192"/>
  <c r="BI190"/>
  <c r="BH190"/>
  <c r="BG190"/>
  <c r="BF190"/>
  <c r="T190"/>
  <c r="R190"/>
  <c r="P190"/>
  <c r="BK190"/>
  <c r="J190"/>
  <c r="BE190"/>
  <c r="BI188"/>
  <c r="BH188"/>
  <c r="BG188"/>
  <c r="BF188"/>
  <c r="T188"/>
  <c r="R188"/>
  <c r="P188"/>
  <c r="BK188"/>
  <c r="J188"/>
  <c r="BE188"/>
  <c r="BI186"/>
  <c r="BH186"/>
  <c r="BG186"/>
  <c r="BF186"/>
  <c r="T186"/>
  <c r="R186"/>
  <c r="P186"/>
  <c r="BK186"/>
  <c r="J186"/>
  <c r="BE186"/>
  <c r="BI184"/>
  <c r="BH184"/>
  <c r="BG184"/>
  <c r="BF184"/>
  <c r="T184"/>
  <c r="R184"/>
  <c r="P184"/>
  <c r="BK184"/>
  <c r="J184"/>
  <c r="BE184"/>
  <c r="BI182"/>
  <c r="BH182"/>
  <c r="BG182"/>
  <c r="BF182"/>
  <c r="T182"/>
  <c r="R182"/>
  <c r="P182"/>
  <c r="BK182"/>
  <c r="J182"/>
  <c r="BE182"/>
  <c r="BI180"/>
  <c r="BH180"/>
  <c r="BG180"/>
  <c r="BF180"/>
  <c r="T180"/>
  <c r="R180"/>
  <c r="P180"/>
  <c r="BK180"/>
  <c r="J180"/>
  <c r="BE180"/>
  <c r="BI178"/>
  <c r="BH178"/>
  <c r="BG178"/>
  <c r="BF178"/>
  <c r="T178"/>
  <c r="R178"/>
  <c r="P178"/>
  <c r="BK178"/>
  <c r="J178"/>
  <c r="BE178"/>
  <c r="BI176"/>
  <c r="BH176"/>
  <c r="BG176"/>
  <c r="BF176"/>
  <c r="T176"/>
  <c r="R176"/>
  <c r="P176"/>
  <c r="BK176"/>
  <c r="J176"/>
  <c r="BE176"/>
  <c r="BI174"/>
  <c r="BH174"/>
  <c r="BG174"/>
  <c r="BF174"/>
  <c r="T174"/>
  <c r="R174"/>
  <c r="P174"/>
  <c r="BK174"/>
  <c r="J174"/>
  <c r="BE174"/>
  <c r="BI172"/>
  <c r="BH172"/>
  <c r="BG172"/>
  <c r="BF172"/>
  <c r="T172"/>
  <c r="R172"/>
  <c r="P172"/>
  <c r="BK172"/>
  <c r="J172"/>
  <c r="BE172"/>
  <c r="BI170"/>
  <c r="BH170"/>
  <c r="BG170"/>
  <c r="BF170"/>
  <c r="T170"/>
  <c r="R170"/>
  <c r="P170"/>
  <c r="BK170"/>
  <c r="J170"/>
  <c r="BE170"/>
  <c r="BI168"/>
  <c r="BH168"/>
  <c r="BG168"/>
  <c r="BF168"/>
  <c r="T168"/>
  <c r="R168"/>
  <c r="P168"/>
  <c r="BK168"/>
  <c r="J168"/>
  <c r="BE168"/>
  <c r="BI166"/>
  <c r="BH166"/>
  <c r="BG166"/>
  <c r="BF166"/>
  <c r="T166"/>
  <c r="R166"/>
  <c r="P166"/>
  <c r="BK166"/>
  <c r="J166"/>
  <c r="BE166"/>
  <c r="BI164"/>
  <c r="BH164"/>
  <c r="BG164"/>
  <c r="BF164"/>
  <c r="T164"/>
  <c r="R164"/>
  <c r="P164"/>
  <c r="BK164"/>
  <c r="J164"/>
  <c r="BE164"/>
  <c r="BI162"/>
  <c r="BH162"/>
  <c r="BG162"/>
  <c r="BF162"/>
  <c r="T162"/>
  <c r="R162"/>
  <c r="R157" s="1"/>
  <c r="P162"/>
  <c r="BK162"/>
  <c r="J162"/>
  <c r="BE162"/>
  <c r="BI160"/>
  <c r="BH160"/>
  <c r="BG160"/>
  <c r="BF160"/>
  <c r="T160"/>
  <c r="R160"/>
  <c r="P160"/>
  <c r="BK160"/>
  <c r="BK157" s="1"/>
  <c r="J157" s="1"/>
  <c r="J63" s="1"/>
  <c r="J160"/>
  <c r="BE160"/>
  <c r="BI158"/>
  <c r="BH158"/>
  <c r="BG158"/>
  <c r="BF158"/>
  <c r="T158"/>
  <c r="T157"/>
  <c r="R158"/>
  <c r="P158"/>
  <c r="P157"/>
  <c r="BK158"/>
  <c r="J158"/>
  <c r="BE158" s="1"/>
  <c r="BI155"/>
  <c r="BH155"/>
  <c r="BG155"/>
  <c r="BF155"/>
  <c r="T155"/>
  <c r="R155"/>
  <c r="P155"/>
  <c r="BK155"/>
  <c r="J155"/>
  <c r="BE155"/>
  <c r="BI153"/>
  <c r="BH153"/>
  <c r="BG153"/>
  <c r="BF153"/>
  <c r="T153"/>
  <c r="R153"/>
  <c r="P153"/>
  <c r="BK153"/>
  <c r="J153"/>
  <c r="BE153"/>
  <c r="BI151"/>
  <c r="BH151"/>
  <c r="BG151"/>
  <c r="BF151"/>
  <c r="T151"/>
  <c r="R151"/>
  <c r="P151"/>
  <c r="BK151"/>
  <c r="J151"/>
  <c r="BE151"/>
  <c r="BI149"/>
  <c r="BH149"/>
  <c r="BG149"/>
  <c r="BF149"/>
  <c r="T149"/>
  <c r="R149"/>
  <c r="P149"/>
  <c r="P144" s="1"/>
  <c r="BK149"/>
  <c r="J149"/>
  <c r="BE149"/>
  <c r="BI147"/>
  <c r="BH147"/>
  <c r="BG147"/>
  <c r="BF147"/>
  <c r="T147"/>
  <c r="T144" s="1"/>
  <c r="R147"/>
  <c r="P147"/>
  <c r="BK147"/>
  <c r="J147"/>
  <c r="BE147"/>
  <c r="BI145"/>
  <c r="BH145"/>
  <c r="BG145"/>
  <c r="BF145"/>
  <c r="T145"/>
  <c r="R145"/>
  <c r="R144"/>
  <c r="P145"/>
  <c r="BK145"/>
  <c r="BK144"/>
  <c r="J144" s="1"/>
  <c r="J62" s="1"/>
  <c r="J145"/>
  <c r="BE145"/>
  <c r="BI142"/>
  <c r="BH142"/>
  <c r="BG142"/>
  <c r="BF142"/>
  <c r="T142"/>
  <c r="R142"/>
  <c r="P142"/>
  <c r="BK142"/>
  <c r="J142"/>
  <c r="BE142"/>
  <c r="BI140"/>
  <c r="BH140"/>
  <c r="BG140"/>
  <c r="BF140"/>
  <c r="T140"/>
  <c r="R140"/>
  <c r="R135" s="1"/>
  <c r="P140"/>
  <c r="BK140"/>
  <c r="J140"/>
  <c r="BE140"/>
  <c r="BI138"/>
  <c r="BH138"/>
  <c r="BG138"/>
  <c r="BF138"/>
  <c r="T138"/>
  <c r="R138"/>
  <c r="P138"/>
  <c r="BK138"/>
  <c r="BK135" s="1"/>
  <c r="J135" s="1"/>
  <c r="J61" s="1"/>
  <c r="J138"/>
  <c r="BE138"/>
  <c r="BI136"/>
  <c r="BH136"/>
  <c r="BG136"/>
  <c r="BF136"/>
  <c r="T136"/>
  <c r="T135"/>
  <c r="R136"/>
  <c r="P136"/>
  <c r="P135"/>
  <c r="BK136"/>
  <c r="J136"/>
  <c r="BE136" s="1"/>
  <c r="BI133"/>
  <c r="BH133"/>
  <c r="BG133"/>
  <c r="BF133"/>
  <c r="T133"/>
  <c r="T132"/>
  <c r="R133"/>
  <c r="R132"/>
  <c r="P133"/>
  <c r="P132"/>
  <c r="BK133"/>
  <c r="BK132"/>
  <c r="J132"/>
  <c r="J60" s="1"/>
  <c r="J133"/>
  <c r="BE133" s="1"/>
  <c r="BI130"/>
  <c r="BH130"/>
  <c r="BG130"/>
  <c r="BF130"/>
  <c r="T130"/>
  <c r="T129"/>
  <c r="R130"/>
  <c r="R129"/>
  <c r="P130"/>
  <c r="P129"/>
  <c r="BK130"/>
  <c r="BK129"/>
  <c r="J129"/>
  <c r="J59" s="1"/>
  <c r="J130"/>
  <c r="BE130" s="1"/>
  <c r="BI127"/>
  <c r="BH127"/>
  <c r="BG127"/>
  <c r="BF127"/>
  <c r="T127"/>
  <c r="R127"/>
  <c r="P127"/>
  <c r="BK127"/>
  <c r="J127"/>
  <c r="BE127"/>
  <c r="BI125"/>
  <c r="BH125"/>
  <c r="BG125"/>
  <c r="BF125"/>
  <c r="T125"/>
  <c r="R125"/>
  <c r="P125"/>
  <c r="BK125"/>
  <c r="J125"/>
  <c r="BE125"/>
  <c r="BI123"/>
  <c r="BH123"/>
  <c r="BG123"/>
  <c r="BF123"/>
  <c r="T123"/>
  <c r="R123"/>
  <c r="P123"/>
  <c r="BK123"/>
  <c r="J123"/>
  <c r="BE123"/>
  <c r="BI121"/>
  <c r="BH121"/>
  <c r="BG121"/>
  <c r="BF121"/>
  <c r="T121"/>
  <c r="R121"/>
  <c r="P121"/>
  <c r="BK121"/>
  <c r="J121"/>
  <c r="BE121"/>
  <c r="BI119"/>
  <c r="BH119"/>
  <c r="BG119"/>
  <c r="BF119"/>
  <c r="T119"/>
  <c r="R119"/>
  <c r="P119"/>
  <c r="BK119"/>
  <c r="J119"/>
  <c r="BE119"/>
  <c r="BI117"/>
  <c r="BH117"/>
  <c r="BG117"/>
  <c r="BF117"/>
  <c r="T117"/>
  <c r="R117"/>
  <c r="P117"/>
  <c r="BK117"/>
  <c r="J117"/>
  <c r="BE117"/>
  <c r="BI115"/>
  <c r="BH115"/>
  <c r="BG115"/>
  <c r="BF115"/>
  <c r="T115"/>
  <c r="R115"/>
  <c r="P115"/>
  <c r="BK115"/>
  <c r="J115"/>
  <c r="BE115" s="1"/>
  <c r="BI113"/>
  <c r="BH113"/>
  <c r="BG113"/>
  <c r="BF113"/>
  <c r="T113"/>
  <c r="R113"/>
  <c r="P113"/>
  <c r="BK113"/>
  <c r="J113"/>
  <c r="BE113"/>
  <c r="BI111"/>
  <c r="BH111"/>
  <c r="BG111"/>
  <c r="BF111"/>
  <c r="T111"/>
  <c r="R111"/>
  <c r="P111"/>
  <c r="BK111"/>
  <c r="J111"/>
  <c r="BE111" s="1"/>
  <c r="BI109"/>
  <c r="BH109"/>
  <c r="BG109"/>
  <c r="BF109"/>
  <c r="T109"/>
  <c r="R109"/>
  <c r="P109"/>
  <c r="BK109"/>
  <c r="J109"/>
  <c r="BE109"/>
  <c r="BI107"/>
  <c r="BH107"/>
  <c r="BG107"/>
  <c r="BF107"/>
  <c r="T107"/>
  <c r="R107"/>
  <c r="P107"/>
  <c r="BK107"/>
  <c r="J107"/>
  <c r="BE107" s="1"/>
  <c r="BI105"/>
  <c r="BH105"/>
  <c r="BG105"/>
  <c r="BF105"/>
  <c r="T105"/>
  <c r="R105"/>
  <c r="P105"/>
  <c r="BK105"/>
  <c r="J105"/>
  <c r="BE105"/>
  <c r="BI103"/>
  <c r="BH103"/>
  <c r="BG103"/>
  <c r="BF103"/>
  <c r="T103"/>
  <c r="R103"/>
  <c r="P103"/>
  <c r="BK103"/>
  <c r="J103"/>
  <c r="BE103" s="1"/>
  <c r="BI101"/>
  <c r="BH101"/>
  <c r="BG101"/>
  <c r="BF101"/>
  <c r="T101"/>
  <c r="R101"/>
  <c r="P101"/>
  <c r="BK101"/>
  <c r="J101"/>
  <c r="BE101"/>
  <c r="BI99"/>
  <c r="BH99"/>
  <c r="BG99"/>
  <c r="BF99"/>
  <c r="T99"/>
  <c r="R99"/>
  <c r="P99"/>
  <c r="BK99"/>
  <c r="J99"/>
  <c r="BE99" s="1"/>
  <c r="BI97"/>
  <c r="BH97"/>
  <c r="BG97"/>
  <c r="BF97"/>
  <c r="T97"/>
  <c r="R97"/>
  <c r="P97"/>
  <c r="BK97"/>
  <c r="J97"/>
  <c r="BE97"/>
  <c r="BI95"/>
  <c r="BH95"/>
  <c r="BG95"/>
  <c r="BF95"/>
  <c r="T95"/>
  <c r="R95"/>
  <c r="P95"/>
  <c r="BK95"/>
  <c r="J95"/>
  <c r="BE95" s="1"/>
  <c r="BI93"/>
  <c r="BH93"/>
  <c r="BG93"/>
  <c r="BF93"/>
  <c r="T93"/>
  <c r="R93"/>
  <c r="P93"/>
  <c r="BK93"/>
  <c r="J93"/>
  <c r="BE93"/>
  <c r="BI91"/>
  <c r="F34" s="1"/>
  <c r="BD52" i="1" s="1"/>
  <c r="BH91" i="2"/>
  <c r="BG91"/>
  <c r="BF91"/>
  <c r="T91"/>
  <c r="R91"/>
  <c r="P91"/>
  <c r="BK91"/>
  <c r="J91"/>
  <c r="BE91" s="1"/>
  <c r="BI89"/>
  <c r="BH89"/>
  <c r="F33" s="1"/>
  <c r="BC52" i="1" s="1"/>
  <c r="BC51" s="1"/>
  <c r="BG89" i="2"/>
  <c r="F32" s="1"/>
  <c r="BB52" i="1" s="1"/>
  <c r="BB51" s="1"/>
  <c r="BF89" i="2"/>
  <c r="F31" s="1"/>
  <c r="BA52" i="1" s="1"/>
  <c r="J31" i="2"/>
  <c r="AW52" i="1" s="1"/>
  <c r="T89" i="2"/>
  <c r="T88" s="1"/>
  <c r="T87" s="1"/>
  <c r="T86" s="1"/>
  <c r="R89"/>
  <c r="R88" s="1"/>
  <c r="P89"/>
  <c r="P88" s="1"/>
  <c r="BK89"/>
  <c r="BK88" s="1"/>
  <c r="J89"/>
  <c r="BE89"/>
  <c r="J82"/>
  <c r="F82"/>
  <c r="F80"/>
  <c r="E78"/>
  <c r="J51"/>
  <c r="F51"/>
  <c r="F49"/>
  <c r="E47"/>
  <c r="J18"/>
  <c r="E18"/>
  <c r="F52" s="1"/>
  <c r="J17"/>
  <c r="J12"/>
  <c r="J49" s="1"/>
  <c r="E7"/>
  <c r="E45" s="1"/>
  <c r="AS51" i="1"/>
  <c r="L47"/>
  <c r="AM46"/>
  <c r="L46"/>
  <c r="AM44"/>
  <c r="L44"/>
  <c r="L42"/>
  <c r="L41"/>
  <c r="AY51" l="1"/>
  <c r="W29"/>
  <c r="F30" i="3"/>
  <c r="AZ53" i="1" s="1"/>
  <c r="J30" i="3"/>
  <c r="AV53" i="1" s="1"/>
  <c r="J80" i="3"/>
  <c r="J58" s="1"/>
  <c r="BK79"/>
  <c r="F30" i="2"/>
  <c r="AZ52" i="1" s="1"/>
  <c r="AZ51" s="1"/>
  <c r="BA51"/>
  <c r="BD51"/>
  <c r="W30" s="1"/>
  <c r="BK196" i="2"/>
  <c r="J196" s="1"/>
  <c r="J64" s="1"/>
  <c r="AX51" i="1"/>
  <c r="W28"/>
  <c r="J88" i="2"/>
  <c r="J58" s="1"/>
  <c r="BK87"/>
  <c r="R87"/>
  <c r="R86" s="1"/>
  <c r="P87"/>
  <c r="P86" s="1"/>
  <c r="AU52" i="1" s="1"/>
  <c r="AU51" s="1"/>
  <c r="J31" i="3"/>
  <c r="AW53" i="1" s="1"/>
  <c r="E76" i="2"/>
  <c r="J30"/>
  <c r="AV52" i="1" s="1"/>
  <c r="AT52" s="1"/>
  <c r="J80" i="2"/>
  <c r="F83"/>
  <c r="J87" l="1"/>
  <c r="J57" s="1"/>
  <c r="BK86"/>
  <c r="J86" s="1"/>
  <c r="BK78" i="3"/>
  <c r="J78" s="1"/>
  <c r="J79"/>
  <c r="J57" s="1"/>
  <c r="AV51" i="1"/>
  <c r="W26"/>
  <c r="AW51"/>
  <c r="AK27" s="1"/>
  <c r="W27"/>
  <c r="AT53"/>
  <c r="J27" i="3" l="1"/>
  <c r="J56"/>
  <c r="AK26" i="1"/>
  <c r="AT51"/>
  <c r="J27" i="2"/>
  <c r="J56"/>
  <c r="J36" i="3" l="1"/>
  <c r="AG53" i="1"/>
  <c r="AN53" s="1"/>
  <c r="J36" i="2"/>
  <c r="AG52" i="1"/>
  <c r="AN52" l="1"/>
  <c r="AG51"/>
  <c r="AK23" l="1"/>
  <c r="AK32" s="1"/>
  <c r="AN51"/>
</calcChain>
</file>

<file path=xl/sharedStrings.xml><?xml version="1.0" encoding="utf-8"?>
<sst xmlns="http://schemas.openxmlformats.org/spreadsheetml/2006/main" count="2585" uniqueCount="631">
  <si>
    <t>Export VZ</t>
  </si>
  <si>
    <t>List obsahuje:</t>
  </si>
  <si>
    <t>1) Rekapitulace stavby</t>
  </si>
  <si>
    <t>2) Rekapitulace objektů stavby a soupisů prací</t>
  </si>
  <si>
    <t>3.0</t>
  </si>
  <si>
    <t/>
  </si>
  <si>
    <t>False</t>
  </si>
  <si>
    <t>{d1211d84-f0dc-422a-bbc6-8adaed97a1dd}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</si>
  <si>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</si>
  <si>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</si>
  <si>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</si>
  <si>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</si>
  <si>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</si>
  <si>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</si>
  <si>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</si>
  <si>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</si>
  <si>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</si>
  <si>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MIK_PROPOJ_BEZR_ZIZ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</si>
  <si>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</si>
  <si>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</si>
  <si>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Mikulov - propojka ulic Bezručova a Žižkova, dešťová kanalizace</t>
  </si>
  <si>
    <t>KSO:</t>
  </si>
  <si>
    <t>827 2</t>
  </si>
  <si>
    <t>CC-CZ:</t>
  </si>
  <si>
    <t>2223</t>
  </si>
  <si>
    <t>Místo:</t>
  </si>
  <si>
    <t>Mikulov</t>
  </si>
  <si>
    <t>Datum:</t>
  </si>
  <si>
    <t>6. 8. 2018</t>
  </si>
  <si>
    <t>CZ-CPV:</t>
  </si>
  <si>
    <t>45000000-7</t>
  </si>
  <si>
    <t>CZ-CPA:</t>
  </si>
  <si>
    <t>42.21.12</t>
  </si>
  <si>
    <t>Zadavatel:</t>
  </si>
  <si>
    <t>IČ:</t>
  </si>
  <si>
    <t>Město Mikulov</t>
  </si>
  <si>
    <t>DIČ:</t>
  </si>
  <si>
    <t>Uchazeč:</t>
  </si>
  <si>
    <t>Vyplň údaj</t>
  </si>
  <si>
    <t>Projektant:</t>
  </si>
  <si>
    <t xml:space="preserve">Jiří Třináctý, DiS. 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</si>
  <si>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</si>
  <si>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</si>
  <si>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</si>
  <si>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</si>
  <si>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</si>
  <si>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</si>
  <si>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</si>
  <si>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</si>
  <si>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</si>
  <si>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</si>
  <si>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</si>
  <si>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</si>
  <si>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</si>
  <si>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</si>
  <si>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</si>
  <si>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</si>
  <si>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</si>
  <si>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</si>
  <si>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</si>
  <si>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</si>
  <si>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</si>
  <si>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</si>
  <si>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</si>
  <si>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</si>
  <si>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</si>
  <si>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</si>
  <si>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</si>
  <si>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</si>
  <si>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</si>
  <si>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</si>
  <si>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</si>
  <si>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</si>
  <si>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</si>
  <si>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</si>
  <si>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</si>
  <si>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</si>
  <si>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</si>
  <si>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</si>
  <si>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</si>
  <si>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</si>
  <si>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</si>
  <si>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ZRN</t>
  </si>
  <si>
    <t>Základní rozpočtové náklady</t>
  </si>
  <si>
    <t>STA</t>
  </si>
  <si>
    <t>1</t>
  </si>
  <si>
    <t>{c0e948a4-c32a-49e7-96d3-b2158547b478}</t>
  </si>
  <si>
    <t>2</t>
  </si>
  <si>
    <t>VRN</t>
  </si>
  <si>
    <t>Vedlejší rozpočtové náklady</t>
  </si>
  <si>
    <t>{cb3a507e-9f33-4db0-afb1-2d584a60efce}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</si>
  <si>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</si>
  <si>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</si>
  <si>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</si>
  <si>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</si>
  <si>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</si>
  <si>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</si>
  <si>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</si>
  <si>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ZRN - Základní rozpočtové náklady</t>
  </si>
  <si>
    <t>42.21.1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</si>
  <si>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</si>
  <si>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</si>
  <si>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</si>
  <si>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</si>
  <si>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</si>
  <si>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</si>
  <si>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</si>
  <si>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</si>
  <si>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</si>
  <si>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</si>
  <si>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</t>
  </si>
  <si>
    <t xml:space="preserve">    8 - Trubní vedení</t>
  </si>
  <si>
    <t xml:space="preserve">    9 - Ostatní konstrukce a práce-bourání</t>
  </si>
  <si>
    <t xml:space="preserve">      99 - Přesun hmot</t>
  </si>
  <si>
    <t xml:space="preserve">    998 - Přesun hmot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</si>
  <si>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</si>
  <si>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</si>
  <si>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</si>
  <si>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</si>
  <si>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</si>
  <si>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</si>
  <si>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</si>
  <si>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</si>
  <si>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</si>
  <si>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</si>
  <si>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</si>
  <si>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</si>
  <si>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</si>
  <si>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</si>
  <si>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</si>
  <si>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</si>
  <si>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</si>
  <si>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Zemní práce</t>
  </si>
  <si>
    <t>K</t>
  </si>
  <si>
    <t>113107163</t>
  </si>
  <si>
    <t>Odstranění podkladu z kameniva drceného tl 300 mm strojně pl přes 50 do 200 m2</t>
  </si>
  <si>
    <t>m2</t>
  </si>
  <si>
    <t>4</t>
  </si>
  <si>
    <t>-1254857858</t>
  </si>
  <si>
    <t>VV</t>
  </si>
  <si>
    <t>(92,00+40,00)*1,10</t>
  </si>
  <si>
    <t>113107184</t>
  </si>
  <si>
    <t>Odstranění podkladu živičného tl 200 mm strojně pl přes 50 do 200 m2</t>
  </si>
  <si>
    <t>1062750815</t>
  </si>
  <si>
    <t>3</t>
  </si>
  <si>
    <t>115101201</t>
  </si>
  <si>
    <t>Čerpání vody na dopravní výšku do 10 m průměrný přítok do 500 l/min</t>
  </si>
  <si>
    <t>hod</t>
  </si>
  <si>
    <t>369783001</t>
  </si>
  <si>
    <t>24*20</t>
  </si>
  <si>
    <t>115101301</t>
  </si>
  <si>
    <t>Pohotovost čerpací soupravy pro dopravní výšku do 10 m přítok do 500 l/min</t>
  </si>
  <si>
    <t>den</t>
  </si>
  <si>
    <t>336054046</t>
  </si>
  <si>
    <t>20</t>
  </si>
  <si>
    <t>5</t>
  </si>
  <si>
    <t>119001401</t>
  </si>
  <si>
    <t>Dočasné zajištění potrubí ocelového nebo litinového DN do 200</t>
  </si>
  <si>
    <t>m</t>
  </si>
  <si>
    <t>-336982959</t>
  </si>
  <si>
    <t>5*1,10</t>
  </si>
  <si>
    <t>6</t>
  </si>
  <si>
    <t>119001421</t>
  </si>
  <si>
    <t>Dočasné zajištění kabelů a kabelových tratí ze 3 volně ložených kabelů</t>
  </si>
  <si>
    <t>-251106540</t>
  </si>
  <si>
    <t>7</t>
  </si>
  <si>
    <t>130001101</t>
  </si>
  <si>
    <t>Příplatek za ztížení vykopávky v blízkosti podzemního vedení</t>
  </si>
  <si>
    <t>m3</t>
  </si>
  <si>
    <t>-103453528</t>
  </si>
  <si>
    <t>10*2,00*2,00*1,10</t>
  </si>
  <si>
    <t>8</t>
  </si>
  <si>
    <t>132201202</t>
  </si>
  <si>
    <t>Hloubení rýh š do 2000 mm v hornině tř. 3 objemu do 1000 m3</t>
  </si>
  <si>
    <t>-938852601</t>
  </si>
  <si>
    <t>"viz. kubaturové listy" 589,09</t>
  </si>
  <si>
    <t>9</t>
  </si>
  <si>
    <t>151101102</t>
  </si>
  <si>
    <t>Zřízení příložného pažení a rozepření stěn rýh hl do 4 m</t>
  </si>
  <si>
    <t>683239191</t>
  </si>
  <si>
    <t>"viz. kubaturové listy" 997,42</t>
  </si>
  <si>
    <t>10</t>
  </si>
  <si>
    <t>151101112</t>
  </si>
  <si>
    <t>Odstranění příložného pažení a rozepření stěn rýh hl do 4 m</t>
  </si>
  <si>
    <t>-1613230012</t>
  </si>
  <si>
    <t>11</t>
  </si>
  <si>
    <t>161101101</t>
  </si>
  <si>
    <t>Svislé přemístění výkopku z horniny tř. 1 až 4 hl výkopu do 2,5 m</t>
  </si>
  <si>
    <t>-2117651960</t>
  </si>
  <si>
    <t>12</t>
  </si>
  <si>
    <t>162701105</t>
  </si>
  <si>
    <t>Vodorovné přemístění do 10000 m výkopku/sypaniny z horniny tř. 1 až 4</t>
  </si>
  <si>
    <t>1855889997</t>
  </si>
  <si>
    <t>13</t>
  </si>
  <si>
    <t>167101102</t>
  </si>
  <si>
    <t>Nakládání výkopku z hornin tř. 1 až 4 přes 100 m3</t>
  </si>
  <si>
    <t>-1814736768</t>
  </si>
  <si>
    <t>14</t>
  </si>
  <si>
    <t>171201101</t>
  </si>
  <si>
    <t>Uložení sypaniny do násypů nezhutněných</t>
  </si>
  <si>
    <t>-154128738</t>
  </si>
  <si>
    <t>174101101</t>
  </si>
  <si>
    <t>Zásyp jam, šachet rýh nebo kolem objektů sypaninou se zhutněním</t>
  </si>
  <si>
    <t>399816038</t>
  </si>
  <si>
    <t>589,09-138,438-38,759-9,40</t>
  </si>
  <si>
    <t>16</t>
  </si>
  <si>
    <t>M</t>
  </si>
  <si>
    <t>583312000</t>
  </si>
  <si>
    <t>kamenivo těžené zásypový materiál</t>
  </si>
  <si>
    <t>t</t>
  </si>
  <si>
    <t>-1128817114</t>
  </si>
  <si>
    <t>402,493*2,00</t>
  </si>
  <si>
    <t>17</t>
  </si>
  <si>
    <t>175101101</t>
  </si>
  <si>
    <t>Obsyp potrubí bez prohození sypaniny z hornin tř. 1 až 4 uloženým do 3 m od kraje výkopu</t>
  </si>
  <si>
    <t>-471998301</t>
  </si>
  <si>
    <t>(0,60*1,10*234,90)-(3,14*0,15*0,15*234,90)</t>
  </si>
  <si>
    <t>18</t>
  </si>
  <si>
    <t>583313450</t>
  </si>
  <si>
    <t>kamenivo těžené drobné frakce 0-4</t>
  </si>
  <si>
    <t>1551677076</t>
  </si>
  <si>
    <t>138,438*2,0</t>
  </si>
  <si>
    <t>19</t>
  </si>
  <si>
    <t>185851111</t>
  </si>
  <si>
    <t>Dovoz vody na vzdálenost do 6000 m</t>
  </si>
  <si>
    <t>-942122163</t>
  </si>
  <si>
    <t>3,14*0,15*0,15*234,90+1,5*9</t>
  </si>
  <si>
    <t>PC1 POPLATEK</t>
  </si>
  <si>
    <t>Poplatek za uložení zeminy na skládku</t>
  </si>
  <si>
    <t>-1913984299</t>
  </si>
  <si>
    <t>589,090*2,00</t>
  </si>
  <si>
    <t>Zakládání</t>
  </si>
  <si>
    <t>212752112</t>
  </si>
  <si>
    <t>Trativod z drenážních trubek PE PP DN100 včetně lože otevřený výkop</t>
  </si>
  <si>
    <t>-64456672</t>
  </si>
  <si>
    <t>234,90</t>
  </si>
  <si>
    <t>Svislé a kompletní konstrukce</t>
  </si>
  <si>
    <t>22</t>
  </si>
  <si>
    <t>358315114</t>
  </si>
  <si>
    <t>Bourání šachty, stoky kompletní nebo otvorů z prostého betonu plochy do 4 m2</t>
  </si>
  <si>
    <t>-2114402561</t>
  </si>
  <si>
    <t>3,14*0,30*0,30*1,80</t>
  </si>
  <si>
    <t>Vodorovné konstrukce</t>
  </si>
  <si>
    <t>23</t>
  </si>
  <si>
    <t>451572111</t>
  </si>
  <si>
    <t>Lože pod potrubí otevřený výkop z kameniva drobného těženého</t>
  </si>
  <si>
    <t>-1401380738</t>
  </si>
  <si>
    <t>0,15*1,10*234,90</t>
  </si>
  <si>
    <t>24</t>
  </si>
  <si>
    <t>452111141</t>
  </si>
  <si>
    <t>Osazení betonových kabelových žlabů</t>
  </si>
  <si>
    <t>kus</t>
  </si>
  <si>
    <t>-163274275</t>
  </si>
  <si>
    <t>25</t>
  </si>
  <si>
    <t>592134310</t>
  </si>
  <si>
    <t>deska krycí kabelových žlabů 50x30x6 cm</t>
  </si>
  <si>
    <t>2146694213</t>
  </si>
  <si>
    <t>26</t>
  </si>
  <si>
    <t>592133920</t>
  </si>
  <si>
    <t>žlab kabelový 100x31x26 cm</t>
  </si>
  <si>
    <t>518147864</t>
  </si>
  <si>
    <t>Komunikace</t>
  </si>
  <si>
    <t>27</t>
  </si>
  <si>
    <t>564761111</t>
  </si>
  <si>
    <t>Podklad z kameniva hrubého drceného vel. 32-63 mm tl 250 mm</t>
  </si>
  <si>
    <t>1658748400</t>
  </si>
  <si>
    <t>2.50*2,50</t>
  </si>
  <si>
    <t>28</t>
  </si>
  <si>
    <t>567122114</t>
  </si>
  <si>
    <t>Podklad z kameniva zpevněného cementem KSC I tl 150 mm</t>
  </si>
  <si>
    <t>-799530592</t>
  </si>
  <si>
    <t>2,50*2,50</t>
  </si>
  <si>
    <t>29</t>
  </si>
  <si>
    <t>573111113</t>
  </si>
  <si>
    <t>Postřik živičný infiltrační s posypem z asfaltu množství 1,5 kg/m2</t>
  </si>
  <si>
    <t>-448977679</t>
  </si>
  <si>
    <t>30</t>
  </si>
  <si>
    <t>573211111</t>
  </si>
  <si>
    <t>Postřik živičný spojovací z asfaltu v množství do 0,70 kg/m2</t>
  </si>
  <si>
    <t>-2097723742</t>
  </si>
  <si>
    <t>31</t>
  </si>
  <si>
    <t>576156311</t>
  </si>
  <si>
    <t>Asfaltový koberec otevřený AKO 16 (AKOH) tl 60 mm š do 3 m z nemodifikovaného asfaltu</t>
  </si>
  <si>
    <t>-168441982</t>
  </si>
  <si>
    <t>32</t>
  </si>
  <si>
    <t>577134111</t>
  </si>
  <si>
    <t xml:space="preserve">Asfaltový beton vrstva obrusná ACO 11 (ABS) tř. I tl 40 mm š do 3 m </t>
  </si>
  <si>
    <t>-775235949</t>
  </si>
  <si>
    <t>Trubní vedení</t>
  </si>
  <si>
    <t>33</t>
  </si>
  <si>
    <t>871373121</t>
  </si>
  <si>
    <t>Montáž kanalizačního potrubí z PVC těsněné gumovým kroužkem otevřený výkop sklon do 20 % DN 300</t>
  </si>
  <si>
    <t>-30244745</t>
  </si>
  <si>
    <t>34</t>
  </si>
  <si>
    <t>286112730</t>
  </si>
  <si>
    <t>trubka PVC-KG s hrdlem DN300, SN8, DL.5m</t>
  </si>
  <si>
    <t>-1039846607</t>
  </si>
  <si>
    <t>234,90/5*1,21</t>
  </si>
  <si>
    <t>35</t>
  </si>
  <si>
    <t>892372111</t>
  </si>
  <si>
    <t>Zabezpečení konců potrubí DN do 300 při zkouškách vodotěsnosti</t>
  </si>
  <si>
    <t>153572021</t>
  </si>
  <si>
    <t>8*2</t>
  </si>
  <si>
    <t>36</t>
  </si>
  <si>
    <t>892381111</t>
  </si>
  <si>
    <t>Zkouška vodotěsnosti potrubí do DN 300</t>
  </si>
  <si>
    <t>-2146731646</t>
  </si>
  <si>
    <t>37</t>
  </si>
  <si>
    <t>894411121</t>
  </si>
  <si>
    <t>Zřízení šachet kanalizačních z betonových dílců na potrubí DN nad 200 do 300 dno beton tř. C 25/30</t>
  </si>
  <si>
    <t>903463202</t>
  </si>
  <si>
    <t>38</t>
  </si>
  <si>
    <t>592243370</t>
  </si>
  <si>
    <t>dno betonové šachty kanalizační D100/60x40 cm</t>
  </si>
  <si>
    <t>1090344572</t>
  </si>
  <si>
    <t>39</t>
  </si>
  <si>
    <t>59224339</t>
  </si>
  <si>
    <t>dno betonové šachty kanalizační D 100/1275x60 cm</t>
  </si>
  <si>
    <t>-356820897</t>
  </si>
  <si>
    <t>40</t>
  </si>
  <si>
    <t>59224338</t>
  </si>
  <si>
    <t>dno betonové šachty kanalizační D 100/1023x40 cm</t>
  </si>
  <si>
    <t>287986120</t>
  </si>
  <si>
    <t>41</t>
  </si>
  <si>
    <t>592243060</t>
  </si>
  <si>
    <t>skruž betonová šachetní D100x50x12 cm</t>
  </si>
  <si>
    <t>-1551385595</t>
  </si>
  <si>
    <t>42</t>
  </si>
  <si>
    <t>592243760</t>
  </si>
  <si>
    <t>skruž betonová šachetní D100x100x12 cm</t>
  </si>
  <si>
    <t>-1705584062</t>
  </si>
  <si>
    <t>43</t>
  </si>
  <si>
    <t>592243780</t>
  </si>
  <si>
    <t>skruž betonová šachetní D100x25x12 cm</t>
  </si>
  <si>
    <t>1844826972</t>
  </si>
  <si>
    <t>44</t>
  </si>
  <si>
    <t>592243120</t>
  </si>
  <si>
    <t>konus šachetní betonový 100x62,5x58 cm</t>
  </si>
  <si>
    <t>-1426648168</t>
  </si>
  <si>
    <t>45</t>
  </si>
  <si>
    <t>592243480</t>
  </si>
  <si>
    <t>těsnění elastometrové pro spojení šachetních dílů  DN 1000</t>
  </si>
  <si>
    <t>-1261755300</t>
  </si>
  <si>
    <t>46</t>
  </si>
  <si>
    <t>592243200</t>
  </si>
  <si>
    <t>prstenec šachetní betonový vyrovnávací 62,5 x 12 x 6 cm</t>
  </si>
  <si>
    <t>-1442424243</t>
  </si>
  <si>
    <t>47</t>
  </si>
  <si>
    <t>592243210</t>
  </si>
  <si>
    <t>prstenec šachetní betonový vyrovnávací 62,5 x 12 x 8cm</t>
  </si>
  <si>
    <t>-2050044204</t>
  </si>
  <si>
    <t>48</t>
  </si>
  <si>
    <t>592243230</t>
  </si>
  <si>
    <t>prstenec šachetní betonový vyrovnávací 62,5 x 12 x 10 cm</t>
  </si>
  <si>
    <t>-1018997736</t>
  </si>
  <si>
    <t>49</t>
  </si>
  <si>
    <t>59224176</t>
  </si>
  <si>
    <t>prstenec betonový vyrovnávací 62,5x 12 x12 cm</t>
  </si>
  <si>
    <t>560595871</t>
  </si>
  <si>
    <t>50</t>
  </si>
  <si>
    <t>899103111</t>
  </si>
  <si>
    <t>Osazení poklopů litinových nebo ocelových včetně rámů hmotnosti nad 100 do 150 kg</t>
  </si>
  <si>
    <t>-2078625717</t>
  </si>
  <si>
    <t>51</t>
  </si>
  <si>
    <t>552434420</t>
  </si>
  <si>
    <t>poklop na vstupní šachtu litinový  D400</t>
  </si>
  <si>
    <t>381690412</t>
  </si>
  <si>
    <t>Ostatní konstrukce a práce-bourání</t>
  </si>
  <si>
    <t>52</t>
  </si>
  <si>
    <t>919731123</t>
  </si>
  <si>
    <t>Zarovnání styčné plochy podkladu nebo krytu živičného tl do 200 mm</t>
  </si>
  <si>
    <t>-306598156</t>
  </si>
  <si>
    <t>4*2,50</t>
  </si>
  <si>
    <t>53</t>
  </si>
  <si>
    <t>919732211</t>
  </si>
  <si>
    <t>Styčná spára napojení nového živičného povrchu na stávající za tepla š 15 mm hl 25 mm s prořezáním</t>
  </si>
  <si>
    <t>-381444314</t>
  </si>
  <si>
    <t>54</t>
  </si>
  <si>
    <t>919735116</t>
  </si>
  <si>
    <t>Řezání stávajícího živičného krytu hl do 300 mm</t>
  </si>
  <si>
    <t>-1092045481</t>
  </si>
  <si>
    <t>55</t>
  </si>
  <si>
    <t>PC2 POLATEK</t>
  </si>
  <si>
    <t>Poplatek za uložení vybouraných hmot na skládku</t>
  </si>
  <si>
    <t>1787782918</t>
  </si>
  <si>
    <t>(((92,00+40,00)*1,10*0,5)+0,509)*2,0</t>
  </si>
  <si>
    <t>99</t>
  </si>
  <si>
    <t>Přesun hmot</t>
  </si>
  <si>
    <t>56</t>
  </si>
  <si>
    <t>997002611</t>
  </si>
  <si>
    <t>Nakládání suti a vybouraných hmot</t>
  </si>
  <si>
    <t>496483575</t>
  </si>
  <si>
    <t>57</t>
  </si>
  <si>
    <t>997321511</t>
  </si>
  <si>
    <t>Vodorovná doprava suti a vybouraných hmot po suchu do 1 km</t>
  </si>
  <si>
    <t>-178528808</t>
  </si>
  <si>
    <t>58</t>
  </si>
  <si>
    <t>997321519</t>
  </si>
  <si>
    <t>Příplatek ZKD 1km vodorovné dopravy suti a vybouraných hmot po suchu (do 10km)</t>
  </si>
  <si>
    <t>-2089009370</t>
  </si>
  <si>
    <t>((((92,00+40,00)*1,10*0,5)+0,509)*2,0)*9</t>
  </si>
  <si>
    <t>998</t>
  </si>
  <si>
    <t>59</t>
  </si>
  <si>
    <t>998276101</t>
  </si>
  <si>
    <t>Přesun hmot pro trubní vedení z trub z plastických hmot otevřený výkop</t>
  </si>
  <si>
    <t>705896056</t>
  </si>
  <si>
    <t>VRN - Vedlejší rozpočtové náklady</t>
  </si>
  <si>
    <t>42.21</t>
  </si>
  <si>
    <t xml:space="preserve">    0 - Vedlejší rozpočtové náklady</t>
  </si>
  <si>
    <t>012103000</t>
  </si>
  <si>
    <t>Geodetické práce před výstavbou - vytýčení stavby</t>
  </si>
  <si>
    <t>komplet</t>
  </si>
  <si>
    <t>1024</t>
  </si>
  <si>
    <t>664330329</t>
  </si>
  <si>
    <t>012303000</t>
  </si>
  <si>
    <t xml:space="preserve">Geodetické práce při a po výstavbě - geodetické zaměření skutečného provedení stavby </t>
  </si>
  <si>
    <t>-1835416940</t>
  </si>
  <si>
    <t>013254000</t>
  </si>
  <si>
    <t>Dokumentace skutečného provedení stavby</t>
  </si>
  <si>
    <t>731153461</t>
  </si>
  <si>
    <t>031002000</t>
  </si>
  <si>
    <t>Související přípravné práce pro vybudování zařízení staveniště</t>
  </si>
  <si>
    <t>-67290854</t>
  </si>
  <si>
    <t>032002000</t>
  </si>
  <si>
    <t>Vybavení zařízení staveniště</t>
  </si>
  <si>
    <t>2045689595</t>
  </si>
  <si>
    <t>033002000</t>
  </si>
  <si>
    <t>Připojení staveniště na inženýrské sítě</t>
  </si>
  <si>
    <t>-1022094455</t>
  </si>
  <si>
    <t>039002000</t>
  </si>
  <si>
    <t>Zrušení zařízení staveniště včetně uvedení dotčených ploch do původního stavu</t>
  </si>
  <si>
    <t>-907002658</t>
  </si>
  <si>
    <t>043103000</t>
  </si>
  <si>
    <t>Zkoušky bez rozlišení-kamerová prohlídka nově vybudovaných stok</t>
  </si>
  <si>
    <t>ks</t>
  </si>
  <si>
    <t>-1864250923</t>
  </si>
  <si>
    <t>043194000</t>
  </si>
  <si>
    <t>Ostatní zkoušky - zkoušky únosnosti pláně po provedení hutněných zásypů rýh, před obnovou vybouraných zpevněných ploch komunikací</t>
  </si>
  <si>
    <t>1792071616</t>
  </si>
  <si>
    <t>049002000</t>
  </si>
  <si>
    <t>Ostatní inženýrská činnost - vytýčení dosavadních inženýrských sítí na staveništi a jejich označení dle patných předpisů</t>
  </si>
  <si>
    <t>1073447410</t>
  </si>
  <si>
    <t>072002000</t>
  </si>
  <si>
    <t>Silniční provoz - náklady na zpracování návrhu dočasného dopravního značení, jeho projednání a schválení, dodání dopravních značek a světelné signalizace, jejich rozmístění a údržba, včetně následného odstranění po ukončení stavby</t>
  </si>
  <si>
    <t>-1508464452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</si>
  <si>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</si>
  <si>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</si>
  <si>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</si>
  <si>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</si>
  <si>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family val="2"/>
        <charset val="238"/>
      </rPr>
      <t xml:space="preserve">Rekapitulace stavby </t>
    </r>
    <r>
      <rPr>
        <sz val="9"/>
        <rFont val="Trebuchet MS"/>
        <family val="2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</si>
  <si>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9"/>
        <rFont val="Trebuchet MS"/>
        <family val="2"/>
        <charset val="238"/>
      </rPr>
      <t>Rekapitulace stavby</t>
    </r>
    <r>
      <rPr>
        <sz val="9"/>
        <rFont val="Trebuchet MS"/>
        <family val="2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</si>
  <si>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</si>
  <si>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t xml:space="preserve">V sestavě </t>
    </r>
    <r>
      <rPr>
        <b/>
        <sz val="9"/>
        <rFont val="Trebuchet MS"/>
        <family val="2"/>
        <charset val="238"/>
      </rPr>
      <t>Rekapitulace objektů stavby a soupisů prací</t>
    </r>
    <r>
      <rPr>
        <sz val="9"/>
        <rFont val="Trebuchet MS"/>
        <family val="2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</si>
  <si>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</si>
  <si>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</si>
  <si>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</si>
  <si>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</si>
  <si>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</si>
  <si>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</si>
  <si>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</si>
  <si>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</si>
  <si>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</si>
  <si>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</si>
  <si>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</si>
  <si>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</si>
  <si>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</si>
  <si>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9"/>
        <rFont val="Trebuchet MS"/>
        <family val="2"/>
        <charset val="238"/>
      </rPr>
      <t xml:space="preserve">Soupis prací </t>
    </r>
    <r>
      <rPr>
        <sz val="9"/>
        <rFont val="Trebuchet MS"/>
        <family val="2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</si>
  <si>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</si>
  <si>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family val="2"/>
        <charset val="238"/>
      </rPr>
      <t>Krycí list soupisu</t>
    </r>
    <r>
      <rPr>
        <sz val="9"/>
        <rFont val="Trebuchet MS"/>
        <family val="2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</si>
  <si>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</si>
  <si>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family val="2"/>
        <charset val="238"/>
      </rPr>
      <t>Rekapitulace členění soupisu prací</t>
    </r>
    <r>
      <rPr>
        <sz val="9"/>
        <rFont val="Trebuchet MS"/>
        <family val="2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</si>
  <si>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</si>
  <si>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family val="2"/>
        <charset val="238"/>
      </rPr>
      <t xml:space="preserve">Soupis prací </t>
    </r>
    <r>
      <rPr>
        <sz val="9"/>
        <rFont val="Trebuchet MS"/>
        <family val="2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</si>
  <si>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</si>
  <si>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</si>
  <si>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</si>
  <si>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</si>
  <si>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</si>
  <si>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</si>
  <si>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</si>
  <si>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</si>
  <si>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</si>
  <si>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</si>
  <si>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</si>
  <si>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</si>
  <si>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</si>
  <si>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</si>
  <si>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</si>
  <si>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</si>
  <si>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</si>
  <si>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</si>
  <si>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</si>
  <si>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</si>
  <si>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</si>
  <si>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</si>
  <si>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</si>
  <si>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</si>
  <si>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</si>
  <si>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</si>
  <si>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</si>
  <si>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</si>
  <si>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</si>
  <si>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</si>
  <si>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</si>
  <si>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</si>
  <si>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</si>
  <si>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</si>
  <si>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</si>
  <si>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</si>
  <si>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</si>
  <si>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</si>
  <si>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</si>
  <si>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</si>
  <si>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</si>
  <si>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</si>
  <si>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</si>
  <si>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</si>
  <si>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</si>
  <si>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</si>
  <si>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</si>
  <si>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</si>
  <si>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</si>
  <si>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</si>
  <si>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</si>
  <si>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</si>
  <si>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</si>
  <si>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</si>
  <si>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</si>
  <si>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</si>
  <si>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</si>
  <si>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</si>
  <si>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</si>
  <si>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</si>
  <si>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</si>
  <si>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</si>
  <si>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</si>
  <si>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</si>
  <si>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</si>
  <si>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</si>
  <si>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</si>
  <si>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</si>
  <si>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</si>
  <si>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</si>
  <si>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</si>
  <si>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</si>
  <si>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</si>
  <si>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</si>
  <si>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</si>
  <si>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</si>
  <si>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</si>
  <si>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</si>
  <si>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</si>
  <si>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</si>
  <si>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</si>
  <si>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</si>
  <si>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</si>
  <si>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</si>
  <si>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</si>
  <si>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</si>
  <si>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</si>
  <si>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</si>
  <si>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</si>
  <si>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</si>
  <si>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</si>
  <si>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</si>
  <si>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</si>
  <si>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</si>
  <si>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</si>
  <si>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</si>
  <si>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</si>
  <si>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</si>
  <si>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</si>
  <si>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</si>
  <si>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</si>
  <si>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</si>
  <si>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</si>
  <si>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</si>
  <si>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</si>
  <si>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</si>
  <si>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</si>
  <si>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</si>
  <si>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</si>
  <si>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</si>
  <si>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</si>
  <si>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</si>
  <si>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</si>
  <si>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</si>
  <si>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</si>
  <si>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</si>
  <si>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</si>
  <si>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</si>
  <si>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</si>
  <si>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</si>
  <si>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</si>
  <si>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</si>
  <si>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</si>
  <si>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</si>
  <si>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</si>
  <si>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</si>
  <si>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</si>
  <si>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</si>
  <si>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</si>
  <si>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</si>
  <si>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</si>
  <si>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</si>
  <si>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</si>
  <si>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</si>
  <si>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</si>
  <si>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</si>
  <si>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</si>
  <si>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</si>
  <si>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</si>
  <si>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</si>
  <si>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</si>
  <si>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</si>
  <si>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</si>
  <si>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</si>
  <si>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</si>
  <si>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</si>
  <si>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</si>
  <si>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</si>
  <si>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</si>
  <si>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</si>
  <si>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</si>
  <si>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</si>
  <si>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</si>
  <si>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</si>
  <si>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</si>
  <si>
    <t xml:space="preserve">CS ÚRS </t>
  </si>
  <si>
    <t>Vlastní</t>
  </si>
  <si>
    <t>CS ÚRS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</si>
</sst>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3">
    <font>
      <sz val="8"/>
      <name val="Trebuchet MS"/>
      <family val="2"/>
    </font>
    <font>
      <sz val="8"/>
      <color rgb="FF969696"/>
      <name val="Trebuchet MS"/>
      <family val="2"/>
      <charset val="238"/>
    </font>
    <font>
      <sz val="9"/>
      <name val="Trebuchet MS"/>
      <family val="2"/>
      <charset val="238"/>
    </font>
    <font>
      <b/>
      <sz val="12"/>
      <name val="Trebuchet MS"/>
      <family val="2"/>
      <charset val="238"/>
    </font>
    <font>
      <sz val="11"/>
      <name val="Trebuchet MS"/>
      <family val="2"/>
      <charset val="238"/>
    </font>
    <font>
      <sz val="12"/>
      <color rgb="FF003366"/>
      <name val="Trebuchet MS"/>
      <family val="2"/>
      <charset val="238"/>
    </font>
    <font>
      <sz val="10"/>
      <color rgb="FF003366"/>
      <name val="Trebuchet MS"/>
      <family val="2"/>
      <charset val="238"/>
    </font>
    <font>
      <sz val="8"/>
      <color rgb="FF003366"/>
      <name val="Trebuchet MS"/>
      <family val="2"/>
      <charset val="238"/>
    </font>
    <font>
      <sz val="8"/>
      <color rgb="FF505050"/>
      <name val="Trebuchet MS"/>
      <family val="2"/>
      <charset val="238"/>
    </font>
    <font>
      <sz val="8"/>
      <color rgb="FFFAE682"/>
      <name val="Trebuchet MS"/>
      <family val="2"/>
      <charset val="238"/>
    </font>
    <font>
      <sz val="10"/>
      <name val="Trebuchet MS"/>
      <family val="2"/>
      <charset val="238"/>
    </font>
    <font>
      <sz val="10"/>
      <color rgb="FF960000"/>
      <name val="Trebuchet MS"/>
      <family val="2"/>
      <charset val="238"/>
    </font>
    <font>
      <u/>
      <sz val="10"/>
      <color theme="10"/>
      <name val="Trebuchet MS"/>
      <family val="2"/>
      <charset val="238"/>
    </font>
    <font>
      <sz val="8"/>
      <color rgb="FF3366FF"/>
      <name val="Trebuchet MS"/>
      <family val="2"/>
      <charset val="238"/>
    </font>
    <font>
      <b/>
      <sz val="16"/>
      <name val="Trebuchet MS"/>
      <family val="2"/>
      <charset val="238"/>
    </font>
    <font>
      <b/>
      <sz val="12"/>
      <color rgb="FF969696"/>
      <name val="Trebuchet MS"/>
      <family val="2"/>
      <charset val="238"/>
    </font>
    <font>
      <sz val="9"/>
      <color rgb="FF969696"/>
      <name val="Trebuchet MS"/>
      <family val="2"/>
      <charset val="238"/>
    </font>
    <font>
      <b/>
      <sz val="8"/>
      <color rgb="FF969696"/>
      <name val="Trebuchet MS"/>
      <family val="2"/>
      <charset val="238"/>
    </font>
    <font>
      <b/>
      <sz val="10"/>
      <name val="Trebuchet MS"/>
      <family val="2"/>
      <charset val="238"/>
    </font>
    <font>
      <b/>
      <sz val="9"/>
      <name val="Trebuchet MS"/>
      <family val="2"/>
      <charset val="238"/>
    </font>
    <font>
      <sz val="12"/>
      <color rgb="FF969696"/>
      <name val="Trebuchet MS"/>
      <family val="2"/>
      <charset val="238"/>
    </font>
    <font>
      <b/>
      <sz val="12"/>
      <color rgb="FF960000"/>
      <name val="Trebuchet MS"/>
      <family val="2"/>
      <charset val="238"/>
    </font>
    <font>
      <sz val="12"/>
      <name val="Trebuchet MS"/>
      <family val="2"/>
      <charset val="238"/>
    </font>
    <font>
      <sz val="18"/>
      <color theme="10"/>
      <name val="Wingdings 2"/>
      <family val="1"/>
      <charset val="2"/>
    </font>
    <font>
      <b/>
      <sz val="11"/>
      <color rgb="FF003366"/>
      <name val="Trebuchet MS"/>
      <family val="2"/>
      <charset val="238"/>
    </font>
    <font>
      <sz val="11"/>
      <color rgb="FF003366"/>
      <name val="Trebuchet MS"/>
      <family val="2"/>
      <charset val="238"/>
    </font>
    <font>
      <b/>
      <sz val="11"/>
      <name val="Trebuchet MS"/>
      <family val="2"/>
      <charset val="238"/>
    </font>
    <font>
      <sz val="11"/>
      <color rgb="FF969696"/>
      <name val="Trebuchet MS"/>
      <family val="2"/>
      <charset val="238"/>
    </font>
    <font>
      <sz val="10"/>
      <color theme="10"/>
      <name val="Trebuchet MS"/>
      <family val="2"/>
      <charset val="238"/>
    </font>
    <font>
      <b/>
      <sz val="12"/>
      <color rgb="FF800000"/>
      <name val="Trebuchet MS"/>
      <family val="2"/>
      <charset val="238"/>
    </font>
    <font>
      <sz val="8"/>
      <color rgb="FF960000"/>
      <name val="Trebuchet MS"/>
      <family val="2"/>
      <charset val="238"/>
    </font>
    <font>
      <b/>
      <sz val="8"/>
      <name val="Trebuchet MS"/>
      <family val="2"/>
      <charset val="238"/>
    </font>
    <font>
      <sz val="7"/>
      <color rgb="FF969696"/>
      <name val="Trebuchet MS"/>
      <family val="2"/>
      <charset val="238"/>
    </font>
    <font>
      <i/>
      <sz val="8"/>
      <color rgb="FF0000FF"/>
      <name val="Trebuchet MS"/>
      <family val="2"/>
      <charset val="238"/>
    </font>
    <font>
      <sz val="8"/>
      <name val="Trebuchet MS"/>
      <family val="2"/>
      <charset val="238"/>
    </font>
    <font>
      <b/>
      <sz val="16"/>
      <name val="Trebuchet MS"/>
      <family val="2"/>
      <charset val="238"/>
    </font>
    <font>
      <b/>
      <sz val="11"/>
      <name val="Trebuchet MS"/>
      <family val="2"/>
      <charset val="238"/>
    </font>
    <font>
      <sz val="9"/>
      <name val="Trebuchet MS"/>
      <family val="2"/>
      <charset val="238"/>
    </font>
    <font>
      <sz val="10"/>
      <name val="Trebuchet MS"/>
      <family val="2"/>
      <charset val="238"/>
    </font>
    <font>
      <sz val="11"/>
      <name val="Trebuchet MS"/>
      <family val="2"/>
      <charset val="238"/>
    </font>
    <font>
      <b/>
      <sz val="9"/>
      <name val="Trebuchet MS"/>
      <family val="2"/>
      <charset val="238"/>
    </font>
    <font>
      <u/>
      <sz val="11"/>
      <color theme="10"/>
      <name val="Calibri"/>
      <family val="2"/>
      <charset val="238"/>
      <scheme val="minor"/>
    </font>
    <font>
      <i/>
      <sz val="9"/>
      <name val="Trebuchet MS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1" fillId="0" borderId="0" applyNumberFormat="0" applyFill="0" applyBorder="0" applyAlignment="0" applyProtection="0"/>
  </cellStyleXfs>
  <cellXfs count="344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0" fillId="0" borderId="0" xfId="0" applyAlignment="1" applyProtection="1">
      <alignment horizontal="center" vertical="center"/>
      <protection locked="0"/>
    </xf>
    <xf numFmtId="0" fontId="9" fillId="2" borderId="0" xfId="0" applyFont="1" applyFill="1" applyAlignment="1" applyProtection="1">
      <alignment horizontal="left" vertical="center"/>
    </xf>
    <xf numFmtId="0" fontId="10" fillId="2" borderId="0" xfId="0" applyFont="1" applyFill="1" applyAlignment="1" applyProtection="1">
      <alignment vertical="center"/>
    </xf>
    <xf numFmtId="0" fontId="11" fillId="2" borderId="0" xfId="0" applyFont="1" applyFill="1" applyAlignment="1" applyProtection="1">
      <alignment horizontal="left" vertical="center"/>
    </xf>
    <xf numFmtId="0" fontId="12" fillId="2" borderId="0" xfId="1" applyFont="1" applyFill="1" applyAlignment="1" applyProtection="1">
      <alignment vertical="center"/>
    </xf>
    <xf numFmtId="0" fontId="41" fillId="2" borderId="0" xfId="1" applyFill="1"/>
    <xf numFmtId="0" fontId="0" fillId="2" borderId="0" xfId="0" applyFill="1"/>
    <xf numFmtId="0" fontId="9" fillId="2" borderId="0" xfId="0" applyFont="1" applyFill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0" xfId="0" applyBorder="1"/>
    <xf numFmtId="0" fontId="14" fillId="0" borderId="0" xfId="0" applyFont="1" applyBorder="1" applyAlignment="1">
      <alignment horizontal="left" vertical="center"/>
    </xf>
    <xf numFmtId="0" fontId="0" fillId="0" borderId="6" xfId="0" applyBorder="1"/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/>
    </xf>
    <xf numFmtId="0" fontId="16" fillId="0" borderId="0" xfId="0" applyFont="1" applyBorder="1" applyAlignment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0" fontId="2" fillId="0" borderId="0" xfId="0" applyFont="1" applyBorder="1" applyAlignment="1">
      <alignment horizontal="left" vertical="top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0" fontId="0" fillId="0" borderId="7" xfId="0" applyBorder="1"/>
    <xf numFmtId="0" fontId="0" fillId="0" borderId="5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18" fillId="0" borderId="8" xfId="0" applyFont="1" applyBorder="1" applyAlignment="1">
      <alignment horizontal="left" vertical="center"/>
    </xf>
    <xf numFmtId="0" fontId="0" fillId="0" borderId="8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0" fontId="1" fillId="0" borderId="5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0" fontId="1" fillId="0" borderId="6" xfId="0" applyFont="1" applyBorder="1" applyAlignment="1">
      <alignment vertical="center"/>
    </xf>
    <xf numFmtId="0" fontId="0" fillId="5" borderId="0" xfId="0" applyFont="1" applyFill="1" applyBorder="1" applyAlignment="1">
      <alignment vertical="center"/>
    </xf>
    <xf numFmtId="0" fontId="3" fillId="5" borderId="9" xfId="0" applyFont="1" applyFill="1" applyBorder="1" applyAlignment="1">
      <alignment horizontal="left" vertical="center"/>
    </xf>
    <xf numFmtId="0" fontId="0" fillId="5" borderId="10" xfId="0" applyFont="1" applyFill="1" applyBorder="1" applyAlignment="1">
      <alignment vertical="center"/>
    </xf>
    <xf numFmtId="0" fontId="3" fillId="5" borderId="10" xfId="0" applyFont="1" applyFill="1" applyBorder="1" applyAlignment="1">
      <alignment horizontal="center" vertical="center"/>
    </xf>
    <xf numFmtId="0" fontId="0" fillId="5" borderId="6" xfId="0" applyFont="1" applyFill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0" fontId="2" fillId="0" borderId="5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0" fontId="3" fillId="0" borderId="5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9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6" borderId="10" xfId="0" applyFont="1" applyFill="1" applyBorder="1" applyAlignment="1">
      <alignment vertical="center"/>
    </xf>
    <xf numFmtId="0" fontId="2" fillId="6" borderId="11" xfId="0" applyFont="1" applyFill="1" applyBorder="1" applyAlignment="1">
      <alignment horizontal="center" vertical="center"/>
    </xf>
    <xf numFmtId="0" fontId="16" fillId="0" borderId="20" xfId="0" applyFont="1" applyBorder="1" applyAlignment="1">
      <alignment horizontal="center" vertical="center" wrapText="1"/>
    </xf>
    <xf numFmtId="0" fontId="16" fillId="0" borderId="21" xfId="0" applyFont="1" applyBorder="1" applyAlignment="1">
      <alignment horizontal="center" vertical="center" wrapText="1"/>
    </xf>
    <xf numFmtId="0" fontId="16" fillId="0" borderId="22" xfId="0" applyFont="1" applyBorder="1" applyAlignment="1">
      <alignment horizontal="center" vertical="center" wrapText="1"/>
    </xf>
    <xf numFmtId="0" fontId="0" fillId="0" borderId="15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0" fillId="0" borderId="18" xfId="0" applyNumberFormat="1" applyFont="1" applyBorder="1" applyAlignment="1">
      <alignment vertical="center"/>
    </xf>
    <xf numFmtId="4" fontId="20" fillId="0" borderId="0" xfId="0" applyNumberFormat="1" applyFont="1" applyBorder="1" applyAlignment="1">
      <alignment vertical="center"/>
    </xf>
    <xf numFmtId="166" fontId="20" fillId="0" borderId="0" xfId="0" applyNumberFormat="1" applyFont="1" applyBorder="1" applyAlignment="1">
      <alignment vertical="center"/>
    </xf>
    <xf numFmtId="4" fontId="20" fillId="0" borderId="19" xfId="0" applyNumberFormat="1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4" fillId="0" borderId="5" xfId="0" applyFont="1" applyBorder="1" applyAlignment="1">
      <alignment vertical="center"/>
    </xf>
    <xf numFmtId="0" fontId="24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26" fillId="0" borderId="0" xfId="0" applyFont="1" applyAlignment="1">
      <alignment horizontal="center" vertical="center"/>
    </xf>
    <xf numFmtId="4" fontId="27" fillId="0" borderId="18" xfId="0" applyNumberFormat="1" applyFont="1" applyBorder="1" applyAlignment="1">
      <alignment vertical="center"/>
    </xf>
    <xf numFmtId="4" fontId="27" fillId="0" borderId="0" xfId="0" applyNumberFormat="1" applyFont="1" applyBorder="1" applyAlignment="1">
      <alignment vertical="center"/>
    </xf>
    <xf numFmtId="166" fontId="27" fillId="0" borderId="0" xfId="0" applyNumberFormat="1" applyFont="1" applyBorder="1" applyAlignment="1">
      <alignment vertical="center"/>
    </xf>
    <xf numFmtId="4" fontId="27" fillId="0" borderId="19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4" fontId="27" fillId="0" borderId="23" xfId="0" applyNumberFormat="1" applyFont="1" applyBorder="1" applyAlignment="1">
      <alignment vertical="center"/>
    </xf>
    <xf numFmtId="4" fontId="27" fillId="0" borderId="24" xfId="0" applyNumberFormat="1" applyFont="1" applyBorder="1" applyAlignment="1">
      <alignment vertical="center"/>
    </xf>
    <xf numFmtId="166" fontId="27" fillId="0" borderId="24" xfId="0" applyNumberFormat="1" applyFont="1" applyBorder="1" applyAlignment="1">
      <alignment vertical="center"/>
    </xf>
    <xf numFmtId="4" fontId="27" fillId="0" borderId="25" xfId="0" applyNumberFormat="1" applyFont="1" applyBorder="1" applyAlignment="1">
      <alignment vertical="center"/>
    </xf>
    <xf numFmtId="0" fontId="0" fillId="0" borderId="0" xfId="0" applyProtection="1">
      <protection locked="0"/>
    </xf>
    <xf numFmtId="0" fontId="10" fillId="2" borderId="0" xfId="0" applyFont="1" applyFill="1" applyAlignment="1">
      <alignment vertical="center"/>
    </xf>
    <xf numFmtId="0" fontId="11" fillId="2" borderId="0" xfId="0" applyFont="1" applyFill="1" applyAlignment="1">
      <alignment horizontal="left" vertical="center"/>
    </xf>
    <xf numFmtId="0" fontId="28" fillId="2" borderId="0" xfId="1" applyFont="1" applyFill="1" applyAlignment="1">
      <alignment vertical="center"/>
    </xf>
    <xf numFmtId="0" fontId="10" fillId="2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16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>
      <alignment horizontal="left" vertical="center"/>
    </xf>
    <xf numFmtId="0" fontId="16" fillId="0" borderId="0" xfId="0" applyFont="1" applyBorder="1" applyAlignment="1" applyProtection="1">
      <alignment horizontal="left" vertical="top"/>
      <protection locked="0"/>
    </xf>
    <xf numFmtId="0" fontId="0" fillId="0" borderId="5" xfId="0" applyFont="1" applyBorder="1" applyAlignment="1">
      <alignment vertical="center" wrapText="1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>
      <alignment vertical="center"/>
    </xf>
    <xf numFmtId="0" fontId="18" fillId="0" borderId="0" xfId="0" applyFont="1" applyBorder="1" applyAlignment="1">
      <alignment horizontal="left" vertical="center"/>
    </xf>
    <xf numFmtId="4" fontId="21" fillId="0" borderId="0" xfId="0" applyNumberFormat="1" applyFont="1" applyBorder="1" applyAlignment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6" borderId="0" xfId="0" applyFont="1" applyFill="1" applyBorder="1" applyAlignment="1">
      <alignment vertical="center"/>
    </xf>
    <xf numFmtId="0" fontId="3" fillId="6" borderId="9" xfId="0" applyFont="1" applyFill="1" applyBorder="1" applyAlignment="1">
      <alignment horizontal="left" vertical="center"/>
    </xf>
    <xf numFmtId="0" fontId="3" fillId="6" borderId="10" xfId="0" applyFont="1" applyFill="1" applyBorder="1" applyAlignment="1">
      <alignment horizontal="right" vertical="center"/>
    </xf>
    <xf numFmtId="0" fontId="3" fillId="6" borderId="10" xfId="0" applyFont="1" applyFill="1" applyBorder="1" applyAlignment="1">
      <alignment horizontal="center" vertical="center"/>
    </xf>
    <xf numFmtId="0" fontId="0" fillId="6" borderId="10" xfId="0" applyFont="1" applyFill="1" applyBorder="1" applyAlignment="1" applyProtection="1">
      <alignment vertical="center"/>
      <protection locked="0"/>
    </xf>
    <xf numFmtId="4" fontId="3" fillId="6" borderId="10" xfId="0" applyNumberFormat="1" applyFont="1" applyFill="1" applyBorder="1" applyAlignment="1">
      <alignment vertical="center"/>
    </xf>
    <xf numFmtId="0" fontId="0" fillId="6" borderId="27" xfId="0" applyFont="1" applyFill="1" applyBorder="1" applyAlignment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2" fillId="6" borderId="0" xfId="0" applyFont="1" applyFill="1" applyBorder="1" applyAlignment="1">
      <alignment horizontal="left" vertical="center"/>
    </xf>
    <xf numFmtId="0" fontId="0" fillId="6" borderId="0" xfId="0" applyFont="1" applyFill="1" applyBorder="1" applyAlignment="1" applyProtection="1">
      <alignment vertical="center"/>
      <protection locked="0"/>
    </xf>
    <xf numFmtId="0" fontId="2" fillId="6" borderId="0" xfId="0" applyFont="1" applyFill="1" applyBorder="1" applyAlignment="1">
      <alignment horizontal="right" vertical="center"/>
    </xf>
    <xf numFmtId="0" fontId="0" fillId="6" borderId="6" xfId="0" applyFont="1" applyFill="1" applyBorder="1" applyAlignment="1">
      <alignment vertical="center"/>
    </xf>
    <xf numFmtId="0" fontId="29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24" xfId="0" applyFont="1" applyBorder="1" applyAlignment="1">
      <alignment horizontal="left" vertical="center"/>
    </xf>
    <xf numFmtId="0" fontId="5" fillId="0" borderId="24" xfId="0" applyFont="1" applyBorder="1" applyAlignment="1">
      <alignment vertical="center"/>
    </xf>
    <xf numFmtId="0" fontId="5" fillId="0" borderId="24" xfId="0" applyFont="1" applyBorder="1" applyAlignment="1" applyProtection="1">
      <alignment vertical="center"/>
      <protection locked="0"/>
    </xf>
    <xf numFmtId="4" fontId="5" fillId="0" borderId="24" xfId="0" applyNumberFormat="1" applyFont="1" applyBorder="1" applyAlignment="1">
      <alignment vertical="center"/>
    </xf>
    <xf numFmtId="0" fontId="5" fillId="0" borderId="6" xfId="0" applyFont="1" applyBorder="1" applyAlignment="1">
      <alignment vertical="center"/>
    </xf>
    <xf numFmtId="0" fontId="6" fillId="0" borderId="5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24" xfId="0" applyFont="1" applyBorder="1" applyAlignment="1">
      <alignment horizontal="left" vertical="center"/>
    </xf>
    <xf numFmtId="0" fontId="6" fillId="0" borderId="24" xfId="0" applyFont="1" applyBorder="1" applyAlignment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>
      <alignment vertical="center"/>
    </xf>
    <xf numFmtId="0" fontId="6" fillId="0" borderId="6" xfId="0" applyFont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16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>
      <alignment horizontal="center" vertical="center" wrapText="1"/>
    </xf>
    <xf numFmtId="0" fontId="2" fillId="6" borderId="20" xfId="0" applyFont="1" applyFill="1" applyBorder="1" applyAlignment="1">
      <alignment horizontal="center" vertical="center" wrapText="1"/>
    </xf>
    <xf numFmtId="0" fontId="2" fillId="6" borderId="21" xfId="0" applyFont="1" applyFill="1" applyBorder="1" applyAlignment="1">
      <alignment horizontal="center" vertical="center" wrapText="1"/>
    </xf>
    <xf numFmtId="0" fontId="2" fillId="6" borderId="21" xfId="0" applyFont="1" applyFill="1" applyBorder="1" applyAlignment="1" applyProtection="1">
      <alignment horizontal="center" vertical="center" wrapText="1"/>
      <protection locked="0"/>
    </xf>
    <xf numFmtId="0" fontId="2" fillId="6" borderId="22" xfId="0" applyFont="1" applyFill="1" applyBorder="1" applyAlignment="1">
      <alignment horizontal="center" vertical="center" wrapText="1"/>
    </xf>
    <xf numFmtId="4" fontId="21" fillId="0" borderId="0" xfId="0" applyNumberFormat="1" applyFont="1" applyAlignment="1"/>
    <xf numFmtId="166" fontId="30" fillId="0" borderId="16" xfId="0" applyNumberFormat="1" applyFont="1" applyBorder="1" applyAlignment="1"/>
    <xf numFmtId="166" fontId="30" fillId="0" borderId="17" xfId="0" applyNumberFormat="1" applyFont="1" applyBorder="1" applyAlignment="1"/>
    <xf numFmtId="4" fontId="31" fillId="0" borderId="0" xfId="0" applyNumberFormat="1" applyFont="1" applyAlignment="1">
      <alignment vertical="center"/>
    </xf>
    <xf numFmtId="0" fontId="7" fillId="0" borderId="5" xfId="0" applyFont="1" applyBorder="1" applyAlignment="1"/>
    <xf numFmtId="0" fontId="7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/>
    <xf numFmtId="0" fontId="7" fillId="0" borderId="18" xfId="0" applyFont="1" applyBorder="1" applyAlignment="1"/>
    <xf numFmtId="0" fontId="7" fillId="0" borderId="0" xfId="0" applyFont="1" applyBorder="1" applyAlignment="1"/>
    <xf numFmtId="166" fontId="7" fillId="0" borderId="0" xfId="0" applyNumberFormat="1" applyFont="1" applyBorder="1" applyAlignment="1"/>
    <xf numFmtId="166" fontId="7" fillId="0" borderId="19" xfId="0" applyNumberFormat="1" applyFont="1" applyBorder="1" applyAlignment="1"/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>
      <alignment horizontal="left"/>
    </xf>
    <xf numFmtId="4" fontId="6" fillId="0" borderId="0" xfId="0" applyNumberFormat="1" applyFont="1" applyAlignment="1"/>
    <xf numFmtId="0" fontId="0" fillId="0" borderId="5" xfId="0" applyFont="1" applyBorder="1" applyAlignment="1" applyProtection="1">
      <alignment vertical="center"/>
      <protection locked="0"/>
    </xf>
    <xf numFmtId="0" fontId="0" fillId="0" borderId="28" xfId="0" applyFont="1" applyBorder="1" applyAlignment="1" applyProtection="1">
      <alignment horizontal="center" vertical="center"/>
      <protection locked="0"/>
    </xf>
    <xf numFmtId="49" fontId="0" fillId="0" borderId="28" xfId="0" applyNumberFormat="1" applyFont="1" applyBorder="1" applyAlignment="1" applyProtection="1">
      <alignment horizontal="left" vertical="center" wrapText="1"/>
      <protection locked="0"/>
    </xf>
    <xf numFmtId="0" fontId="0" fillId="0" borderId="28" xfId="0" applyFont="1" applyBorder="1" applyAlignment="1" applyProtection="1">
      <alignment horizontal="left" vertical="center" wrapText="1"/>
      <protection locked="0"/>
    </xf>
    <xf numFmtId="0" fontId="0" fillId="0" borderId="28" xfId="0" applyFont="1" applyBorder="1" applyAlignment="1" applyProtection="1">
      <alignment horizontal="center" vertical="center" wrapText="1"/>
      <protection locked="0"/>
    </xf>
    <xf numFmtId="167" fontId="0" fillId="0" borderId="28" xfId="0" applyNumberFormat="1" applyFont="1" applyBorder="1" applyAlignment="1" applyProtection="1">
      <alignment vertical="center"/>
      <protection locked="0"/>
    </xf>
    <xf numFmtId="4" fontId="0" fillId="4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  <protection locked="0"/>
    </xf>
    <xf numFmtId="0" fontId="1" fillId="4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>
      <alignment horizontal="center" vertical="center"/>
    </xf>
    <xf numFmtId="166" fontId="1" fillId="0" borderId="0" xfId="0" applyNumberFormat="1" applyFont="1" applyBorder="1" applyAlignment="1">
      <alignment vertical="center"/>
    </xf>
    <xf numFmtId="166" fontId="1" fillId="0" borderId="19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0" fontId="8" fillId="0" borderId="5" xfId="0" applyFont="1" applyBorder="1" applyAlignment="1">
      <alignment vertical="center"/>
    </xf>
    <xf numFmtId="0" fontId="32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 wrapText="1"/>
    </xf>
    <xf numFmtId="167" fontId="8" fillId="0" borderId="0" xfId="0" applyNumberFormat="1" applyFont="1" applyAlignment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18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19" xfId="0" applyFont="1" applyBorder="1" applyAlignment="1">
      <alignment vertical="center"/>
    </xf>
    <xf numFmtId="0" fontId="33" fillId="0" borderId="28" xfId="0" applyFont="1" applyBorder="1" applyAlignment="1" applyProtection="1">
      <alignment horizontal="center" vertical="center"/>
      <protection locked="0"/>
    </xf>
    <xf numFmtId="49" fontId="33" fillId="0" borderId="28" xfId="0" applyNumberFormat="1" applyFont="1" applyBorder="1" applyAlignment="1" applyProtection="1">
      <alignment horizontal="left" vertical="center" wrapText="1"/>
      <protection locked="0"/>
    </xf>
    <xf numFmtId="0" fontId="33" fillId="0" borderId="28" xfId="0" applyFont="1" applyBorder="1" applyAlignment="1" applyProtection="1">
      <alignment horizontal="left" vertical="center" wrapText="1"/>
      <protection locked="0"/>
    </xf>
    <xf numFmtId="0" fontId="33" fillId="0" borderId="28" xfId="0" applyFont="1" applyBorder="1" applyAlignment="1" applyProtection="1">
      <alignment horizontal="center" vertical="center" wrapText="1"/>
      <protection locked="0"/>
    </xf>
    <xf numFmtId="167" fontId="33" fillId="0" borderId="28" xfId="0" applyNumberFormat="1" applyFont="1" applyBorder="1" applyAlignment="1" applyProtection="1">
      <alignment vertical="center"/>
      <protection locked="0"/>
    </xf>
    <xf numFmtId="4" fontId="33" fillId="4" borderId="28" xfId="0" applyNumberFormat="1" applyFont="1" applyFill="1" applyBorder="1" applyAlignment="1" applyProtection="1">
      <alignment vertical="center"/>
      <protection locked="0"/>
    </xf>
    <xf numFmtId="4" fontId="33" fillId="0" borderId="28" xfId="0" applyNumberFormat="1" applyFont="1" applyBorder="1" applyAlignment="1" applyProtection="1">
      <alignment vertical="center"/>
      <protection locked="0"/>
    </xf>
    <xf numFmtId="0" fontId="33" fillId="0" borderId="5" xfId="0" applyFont="1" applyBorder="1" applyAlignment="1">
      <alignment vertical="center"/>
    </xf>
    <xf numFmtId="0" fontId="33" fillId="4" borderId="28" xfId="0" applyFont="1" applyFill="1" applyBorder="1" applyAlignment="1" applyProtection="1">
      <alignment horizontal="left" vertical="center"/>
      <protection locked="0"/>
    </xf>
    <xf numFmtId="0" fontId="33" fillId="0" borderId="0" xfId="0" applyFont="1" applyBorder="1" applyAlignment="1">
      <alignment horizontal="center" vertical="center"/>
    </xf>
    <xf numFmtId="0" fontId="1" fillId="0" borderId="24" xfId="0" applyFont="1" applyBorder="1" applyAlignment="1">
      <alignment horizontal="center" vertical="center"/>
    </xf>
    <xf numFmtId="0" fontId="0" fillId="0" borderId="24" xfId="0" applyFont="1" applyBorder="1" applyAlignment="1">
      <alignment vertical="center"/>
    </xf>
    <xf numFmtId="166" fontId="1" fillId="0" borderId="24" xfId="0" applyNumberFormat="1" applyFont="1" applyBorder="1" applyAlignment="1">
      <alignment vertical="center"/>
    </xf>
    <xf numFmtId="166" fontId="1" fillId="0" borderId="25" xfId="0" applyNumberFormat="1" applyFont="1" applyBorder="1" applyAlignment="1">
      <alignment vertical="center"/>
    </xf>
    <xf numFmtId="0" fontId="8" fillId="0" borderId="23" xfId="0" applyFont="1" applyBorder="1" applyAlignment="1">
      <alignment vertical="center"/>
    </xf>
    <xf numFmtId="0" fontId="8" fillId="0" borderId="24" xfId="0" applyFont="1" applyBorder="1" applyAlignment="1">
      <alignment vertical="center"/>
    </xf>
    <xf numFmtId="0" fontId="8" fillId="0" borderId="25" xfId="0" applyFont="1" applyBorder="1" applyAlignment="1">
      <alignment vertical="center"/>
    </xf>
    <xf numFmtId="0" fontId="0" fillId="0" borderId="0" xfId="0" applyAlignment="1" applyProtection="1">
      <alignment vertical="top"/>
      <protection locked="0"/>
    </xf>
    <xf numFmtId="0" fontId="34" fillId="0" borderId="29" xfId="0" applyFont="1" applyBorder="1" applyAlignment="1" applyProtection="1">
      <alignment vertical="center" wrapText="1"/>
      <protection locked="0"/>
    </xf>
    <xf numFmtId="0" fontId="34" fillId="0" borderId="30" xfId="0" applyFont="1" applyBorder="1" applyAlignment="1" applyProtection="1">
      <alignment vertical="center" wrapText="1"/>
      <protection locked="0"/>
    </xf>
    <xf numFmtId="0" fontId="34" fillId="0" borderId="31" xfId="0" applyFont="1" applyBorder="1" applyAlignment="1" applyProtection="1">
      <alignment vertical="center" wrapText="1"/>
      <protection locked="0"/>
    </xf>
    <xf numFmtId="0" fontId="34" fillId="0" borderId="32" xfId="0" applyFont="1" applyBorder="1" applyAlignment="1" applyProtection="1">
      <alignment horizontal="center" vertical="center" wrapText="1"/>
      <protection locked="0"/>
    </xf>
    <xf numFmtId="0" fontId="34" fillId="0" borderId="33" xfId="0" applyFont="1" applyBorder="1" applyAlignment="1" applyProtection="1">
      <alignment horizontal="center" vertical="center" wrapText="1"/>
      <protection locked="0"/>
    </xf>
    <xf numFmtId="0" fontId="34" fillId="0" borderId="32" xfId="0" applyFont="1" applyBorder="1" applyAlignment="1" applyProtection="1">
      <alignment vertical="center" wrapText="1"/>
      <protection locked="0"/>
    </xf>
    <xf numFmtId="0" fontId="34" fillId="0" borderId="33" xfId="0" applyFont="1" applyBorder="1" applyAlignment="1" applyProtection="1">
      <alignment vertical="center" wrapText="1"/>
      <protection locked="0"/>
    </xf>
    <xf numFmtId="0" fontId="36" fillId="0" borderId="1" xfId="0" applyFont="1" applyBorder="1" applyAlignment="1" applyProtection="1">
      <alignment horizontal="left" vertical="center" wrapText="1"/>
      <protection locked="0"/>
    </xf>
    <xf numFmtId="0" fontId="37" fillId="0" borderId="1" xfId="0" applyFont="1" applyBorder="1" applyAlignment="1" applyProtection="1">
      <alignment horizontal="left" vertical="center" wrapText="1"/>
      <protection locked="0"/>
    </xf>
    <xf numFmtId="0" fontId="37" fillId="0" borderId="32" xfId="0" applyFont="1" applyBorder="1" applyAlignment="1" applyProtection="1">
      <alignment vertical="center" wrapText="1"/>
      <protection locked="0"/>
    </xf>
    <xf numFmtId="0" fontId="37" fillId="0" borderId="1" xfId="0" applyFont="1" applyBorder="1" applyAlignment="1" applyProtection="1">
      <alignment vertical="center" wrapText="1"/>
      <protection locked="0"/>
    </xf>
    <xf numFmtId="0" fontId="37" fillId="0" borderId="1" xfId="0" applyFont="1" applyBorder="1" applyAlignment="1" applyProtection="1">
      <alignment vertical="center"/>
      <protection locked="0"/>
    </xf>
    <xf numFmtId="0" fontId="37" fillId="0" borderId="1" xfId="0" applyFont="1" applyBorder="1" applyAlignment="1" applyProtection="1">
      <alignment horizontal="left" vertical="center"/>
      <protection locked="0"/>
    </xf>
    <xf numFmtId="49" fontId="37" fillId="0" borderId="1" xfId="0" applyNumberFormat="1" applyFont="1" applyBorder="1" applyAlignment="1" applyProtection="1">
      <alignment vertical="center" wrapText="1"/>
      <protection locked="0"/>
    </xf>
    <xf numFmtId="0" fontId="34" fillId="0" borderId="35" xfId="0" applyFont="1" applyBorder="1" applyAlignment="1" applyProtection="1">
      <alignment vertical="center" wrapText="1"/>
      <protection locked="0"/>
    </xf>
    <xf numFmtId="0" fontId="38" fillId="0" borderId="34" xfId="0" applyFont="1" applyBorder="1" applyAlignment="1" applyProtection="1">
      <alignment vertical="center" wrapText="1"/>
      <protection locked="0"/>
    </xf>
    <xf numFmtId="0" fontId="34" fillId="0" borderId="36" xfId="0" applyFont="1" applyBorder="1" applyAlignment="1" applyProtection="1">
      <alignment vertical="center" wrapText="1"/>
      <protection locked="0"/>
    </xf>
    <xf numFmtId="0" fontId="34" fillId="0" borderId="1" xfId="0" applyFont="1" applyBorder="1" applyAlignment="1" applyProtection="1">
      <alignment vertical="top"/>
      <protection locked="0"/>
    </xf>
    <xf numFmtId="0" fontId="34" fillId="0" borderId="0" xfId="0" applyFont="1" applyAlignment="1" applyProtection="1">
      <alignment vertical="top"/>
      <protection locked="0"/>
    </xf>
    <xf numFmtId="0" fontId="34" fillId="0" borderId="29" xfId="0" applyFont="1" applyBorder="1" applyAlignment="1" applyProtection="1">
      <alignment horizontal="left" vertical="center"/>
      <protection locked="0"/>
    </xf>
    <xf numFmtId="0" fontId="34" fillId="0" borderId="30" xfId="0" applyFont="1" applyBorder="1" applyAlignment="1" applyProtection="1">
      <alignment horizontal="left" vertical="center"/>
      <protection locked="0"/>
    </xf>
    <xf numFmtId="0" fontId="34" fillId="0" borderId="31" xfId="0" applyFont="1" applyBorder="1" applyAlignment="1" applyProtection="1">
      <alignment horizontal="left" vertical="center"/>
      <protection locked="0"/>
    </xf>
    <xf numFmtId="0" fontId="34" fillId="0" borderId="32" xfId="0" applyFont="1" applyBorder="1" applyAlignment="1" applyProtection="1">
      <alignment horizontal="left" vertical="center"/>
      <protection locked="0"/>
    </xf>
    <xf numFmtId="0" fontId="34" fillId="0" borderId="33" xfId="0" applyFont="1" applyBorder="1" applyAlignment="1" applyProtection="1">
      <alignment horizontal="left" vertical="center"/>
      <protection locked="0"/>
    </xf>
    <xf numFmtId="0" fontId="36" fillId="0" borderId="1" xfId="0" applyFont="1" applyBorder="1" applyAlignment="1" applyProtection="1">
      <alignment horizontal="left" vertical="center"/>
      <protection locked="0"/>
    </xf>
    <xf numFmtId="0" fontId="39" fillId="0" borderId="0" xfId="0" applyFont="1" applyAlignment="1" applyProtection="1">
      <alignment horizontal="left" vertical="center"/>
      <protection locked="0"/>
    </xf>
    <xf numFmtId="0" fontId="36" fillId="0" borderId="34" xfId="0" applyFont="1" applyBorder="1" applyAlignment="1" applyProtection="1">
      <alignment horizontal="left" vertical="center"/>
      <protection locked="0"/>
    </xf>
    <xf numFmtId="0" fontId="36" fillId="0" borderId="34" xfId="0" applyFont="1" applyBorder="1" applyAlignment="1" applyProtection="1">
      <alignment horizontal="center" vertical="center"/>
      <protection locked="0"/>
    </xf>
    <xf numFmtId="0" fontId="39" fillId="0" borderId="34" xfId="0" applyFont="1" applyBorder="1" applyAlignment="1" applyProtection="1">
      <alignment horizontal="left" vertical="center"/>
      <protection locked="0"/>
    </xf>
    <xf numFmtId="0" fontId="40" fillId="0" borderId="1" xfId="0" applyFont="1" applyBorder="1" applyAlignment="1" applyProtection="1">
      <alignment horizontal="left" vertical="center"/>
      <protection locked="0"/>
    </xf>
    <xf numFmtId="0" fontId="37" fillId="0" borderId="0" xfId="0" applyFont="1" applyAlignment="1" applyProtection="1">
      <alignment horizontal="left" vertical="center"/>
      <protection locked="0"/>
    </xf>
    <xf numFmtId="0" fontId="37" fillId="0" borderId="1" xfId="0" applyFont="1" applyBorder="1" applyAlignment="1" applyProtection="1">
      <alignment horizontal="center" vertical="center"/>
      <protection locked="0"/>
    </xf>
    <xf numFmtId="0" fontId="37" fillId="0" borderId="32" xfId="0" applyFont="1" applyBorder="1" applyAlignment="1" applyProtection="1">
      <alignment horizontal="left" vertical="center"/>
      <protection locked="0"/>
    </xf>
    <xf numFmtId="0" fontId="37" fillId="0" borderId="1" xfId="0" applyFont="1" applyFill="1" applyBorder="1" applyAlignment="1" applyProtection="1">
      <alignment horizontal="left" vertical="center"/>
      <protection locked="0"/>
    </xf>
    <xf numFmtId="0" fontId="37" fillId="0" borderId="1" xfId="0" applyFont="1" applyFill="1" applyBorder="1" applyAlignment="1" applyProtection="1">
      <alignment horizontal="center" vertical="center"/>
      <protection locked="0"/>
    </xf>
    <xf numFmtId="0" fontId="34" fillId="0" borderId="35" xfId="0" applyFont="1" applyBorder="1" applyAlignment="1" applyProtection="1">
      <alignment horizontal="left" vertical="center"/>
      <protection locked="0"/>
    </xf>
    <xf numFmtId="0" fontId="38" fillId="0" borderId="34" xfId="0" applyFont="1" applyBorder="1" applyAlignment="1" applyProtection="1">
      <alignment horizontal="left" vertical="center"/>
      <protection locked="0"/>
    </xf>
    <xf numFmtId="0" fontId="34" fillId="0" borderId="36" xfId="0" applyFont="1" applyBorder="1" applyAlignment="1" applyProtection="1">
      <alignment horizontal="left" vertical="center"/>
      <protection locked="0"/>
    </xf>
    <xf numFmtId="0" fontId="34" fillId="0" borderId="1" xfId="0" applyFont="1" applyBorder="1" applyAlignment="1" applyProtection="1">
      <alignment horizontal="left" vertical="center"/>
      <protection locked="0"/>
    </xf>
    <xf numFmtId="0" fontId="38" fillId="0" borderId="1" xfId="0" applyFont="1" applyBorder="1" applyAlignment="1" applyProtection="1">
      <alignment horizontal="left" vertical="center"/>
      <protection locked="0"/>
    </xf>
    <xf numFmtId="0" fontId="39" fillId="0" borderId="1" xfId="0" applyFont="1" applyBorder="1" applyAlignment="1" applyProtection="1">
      <alignment horizontal="left" vertical="center"/>
      <protection locked="0"/>
    </xf>
    <xf numFmtId="0" fontId="37" fillId="0" borderId="34" xfId="0" applyFont="1" applyBorder="1" applyAlignment="1" applyProtection="1">
      <alignment horizontal="left" vertical="center"/>
      <protection locked="0"/>
    </xf>
    <xf numFmtId="0" fontId="34" fillId="0" borderId="1" xfId="0" applyFont="1" applyBorder="1" applyAlignment="1" applyProtection="1">
      <alignment horizontal="left" vertical="center" wrapText="1"/>
      <protection locked="0"/>
    </xf>
    <xf numFmtId="0" fontId="37" fillId="0" borderId="1" xfId="0" applyFont="1" applyBorder="1" applyAlignment="1" applyProtection="1">
      <alignment horizontal="center" vertical="center" wrapText="1"/>
      <protection locked="0"/>
    </xf>
    <xf numFmtId="0" fontId="34" fillId="0" borderId="29" xfId="0" applyFont="1" applyBorder="1" applyAlignment="1" applyProtection="1">
      <alignment horizontal="left" vertical="center" wrapText="1"/>
      <protection locked="0"/>
    </xf>
    <xf numFmtId="0" fontId="34" fillId="0" borderId="30" xfId="0" applyFont="1" applyBorder="1" applyAlignment="1" applyProtection="1">
      <alignment horizontal="left" vertical="center" wrapText="1"/>
      <protection locked="0"/>
    </xf>
    <xf numFmtId="0" fontId="34" fillId="0" borderId="31" xfId="0" applyFont="1" applyBorder="1" applyAlignment="1" applyProtection="1">
      <alignment horizontal="left" vertical="center" wrapText="1"/>
      <protection locked="0"/>
    </xf>
    <xf numFmtId="0" fontId="34" fillId="0" borderId="32" xfId="0" applyFont="1" applyBorder="1" applyAlignment="1" applyProtection="1">
      <alignment horizontal="left" vertical="center" wrapText="1"/>
      <protection locked="0"/>
    </xf>
    <xf numFmtId="0" fontId="34" fillId="0" borderId="33" xfId="0" applyFont="1" applyBorder="1" applyAlignment="1" applyProtection="1">
      <alignment horizontal="left" vertical="center" wrapText="1"/>
      <protection locked="0"/>
    </xf>
    <xf numFmtId="0" fontId="39" fillId="0" borderId="32" xfId="0" applyFont="1" applyBorder="1" applyAlignment="1" applyProtection="1">
      <alignment horizontal="left" vertical="center" wrapText="1"/>
      <protection locked="0"/>
    </xf>
    <xf numFmtId="0" fontId="39" fillId="0" borderId="33" xfId="0" applyFont="1" applyBorder="1" applyAlignment="1" applyProtection="1">
      <alignment horizontal="left" vertical="center" wrapText="1"/>
      <protection locked="0"/>
    </xf>
    <xf numFmtId="0" fontId="37" fillId="0" borderId="32" xfId="0" applyFont="1" applyBorder="1" applyAlignment="1" applyProtection="1">
      <alignment horizontal="left" vertical="center" wrapText="1"/>
      <protection locked="0"/>
    </xf>
    <xf numFmtId="0" fontId="37" fillId="0" borderId="33" xfId="0" applyFont="1" applyBorder="1" applyAlignment="1" applyProtection="1">
      <alignment horizontal="left" vertical="center" wrapText="1"/>
      <protection locked="0"/>
    </xf>
    <xf numFmtId="0" fontId="37" fillId="0" borderId="33" xfId="0" applyFont="1" applyBorder="1" applyAlignment="1" applyProtection="1">
      <alignment horizontal="left" vertical="center"/>
      <protection locked="0"/>
    </xf>
    <xf numFmtId="0" fontId="37" fillId="0" borderId="35" xfId="0" applyFont="1" applyBorder="1" applyAlignment="1" applyProtection="1">
      <alignment horizontal="left" vertical="center" wrapText="1"/>
      <protection locked="0"/>
    </xf>
    <xf numFmtId="0" fontId="37" fillId="0" borderId="34" xfId="0" applyFont="1" applyBorder="1" applyAlignment="1" applyProtection="1">
      <alignment horizontal="left" vertical="center" wrapText="1"/>
      <protection locked="0"/>
    </xf>
    <xf numFmtId="0" fontId="37" fillId="0" borderId="36" xfId="0" applyFont="1" applyBorder="1" applyAlignment="1" applyProtection="1">
      <alignment horizontal="left" vertical="center" wrapText="1"/>
      <protection locked="0"/>
    </xf>
    <xf numFmtId="0" fontId="37" fillId="0" borderId="1" xfId="0" applyFont="1" applyBorder="1" applyAlignment="1" applyProtection="1">
      <alignment horizontal="left" vertical="top"/>
      <protection locked="0"/>
    </xf>
    <xf numFmtId="0" fontId="37" fillId="0" borderId="1" xfId="0" applyFont="1" applyBorder="1" applyAlignment="1" applyProtection="1">
      <alignment horizontal="center" vertical="top"/>
      <protection locked="0"/>
    </xf>
    <xf numFmtId="0" fontId="37" fillId="0" borderId="35" xfId="0" applyFont="1" applyBorder="1" applyAlignment="1" applyProtection="1">
      <alignment horizontal="left" vertical="center"/>
      <protection locked="0"/>
    </xf>
    <xf numFmtId="0" fontId="37" fillId="0" borderId="36" xfId="0" applyFont="1" applyBorder="1" applyAlignment="1" applyProtection="1">
      <alignment horizontal="left" vertical="center"/>
      <protection locked="0"/>
    </xf>
    <xf numFmtId="0" fontId="39" fillId="0" borderId="0" xfId="0" applyFont="1" applyAlignment="1" applyProtection="1">
      <alignment vertical="center"/>
      <protection locked="0"/>
    </xf>
    <xf numFmtId="0" fontId="36" fillId="0" borderId="1" xfId="0" applyFont="1" applyBorder="1" applyAlignment="1" applyProtection="1">
      <alignment vertical="center"/>
      <protection locked="0"/>
    </xf>
    <xf numFmtId="0" fontId="39" fillId="0" borderId="34" xfId="0" applyFont="1" applyBorder="1" applyAlignment="1" applyProtection="1">
      <alignment vertical="center"/>
      <protection locked="0"/>
    </xf>
    <xf numFmtId="0" fontId="36" fillId="0" borderId="34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top"/>
      <protection locked="0"/>
    </xf>
    <xf numFmtId="49" fontId="37" fillId="0" borderId="1" xfId="0" applyNumberFormat="1" applyFont="1" applyBorder="1" applyAlignment="1" applyProtection="1">
      <alignment horizontal="left" vertical="center"/>
      <protection locked="0"/>
    </xf>
    <xf numFmtId="0" fontId="0" fillId="0" borderId="34" xfId="0" applyBorder="1" applyAlignment="1" applyProtection="1">
      <alignment vertical="top"/>
      <protection locked="0"/>
    </xf>
    <xf numFmtId="0" fontId="36" fillId="0" borderId="34" xfId="0" applyFont="1" applyBorder="1" applyAlignment="1" applyProtection="1">
      <alignment horizontal="left"/>
      <protection locked="0"/>
    </xf>
    <xf numFmtId="0" fontId="39" fillId="0" borderId="34" xfId="0" applyFont="1" applyBorder="1" applyAlignment="1" applyProtection="1">
      <protection locked="0"/>
    </xf>
    <xf numFmtId="0" fontId="34" fillId="0" borderId="32" xfId="0" applyFont="1" applyBorder="1" applyAlignment="1" applyProtection="1">
      <alignment vertical="top"/>
      <protection locked="0"/>
    </xf>
    <xf numFmtId="0" fontId="34" fillId="0" borderId="33" xfId="0" applyFont="1" applyBorder="1" applyAlignment="1" applyProtection="1">
      <alignment vertical="top"/>
      <protection locked="0"/>
    </xf>
    <xf numFmtId="0" fontId="34" fillId="0" borderId="1" xfId="0" applyFont="1" applyBorder="1" applyAlignment="1" applyProtection="1">
      <alignment horizontal="center" vertical="center"/>
      <protection locked="0"/>
    </xf>
    <xf numFmtId="0" fontId="34" fillId="0" borderId="1" xfId="0" applyFont="1" applyBorder="1" applyAlignment="1" applyProtection="1">
      <alignment horizontal="left" vertical="top"/>
      <protection locked="0"/>
    </xf>
    <xf numFmtId="0" fontId="34" fillId="0" borderId="35" xfId="0" applyFont="1" applyBorder="1" applyAlignment="1" applyProtection="1">
      <alignment vertical="top"/>
      <protection locked="0"/>
    </xf>
    <xf numFmtId="0" fontId="34" fillId="0" borderId="34" xfId="0" applyFont="1" applyBorder="1" applyAlignment="1" applyProtection="1">
      <alignment vertical="top"/>
      <protection locked="0"/>
    </xf>
    <xf numFmtId="0" fontId="34" fillId="0" borderId="36" xfId="0" applyFont="1" applyBorder="1" applyAlignment="1" applyProtection="1">
      <alignment vertical="top"/>
      <protection locked="0"/>
    </xf>
    <xf numFmtId="4" fontId="21" fillId="0" borderId="0" xfId="0" applyNumberFormat="1" applyFont="1" applyAlignment="1">
      <alignment horizontal="right" vertical="center"/>
    </xf>
    <xf numFmtId="4" fontId="21" fillId="0" borderId="0" xfId="0" applyNumberFormat="1" applyFont="1" applyAlignment="1">
      <alignment vertical="center"/>
    </xf>
    <xf numFmtId="0" fontId="13" fillId="3" borderId="0" xfId="0" applyFont="1" applyFill="1" applyAlignment="1">
      <alignment horizontal="center" vertical="center"/>
    </xf>
    <xf numFmtId="0" fontId="0" fillId="0" borderId="0" xfId="0"/>
    <xf numFmtId="4" fontId="25" fillId="0" borderId="0" xfId="0" applyNumberFormat="1" applyFont="1" applyAlignment="1">
      <alignment vertical="center"/>
    </xf>
    <xf numFmtId="0" fontId="25" fillId="0" borderId="0" xfId="0" applyFont="1" applyAlignment="1">
      <alignment vertical="center"/>
    </xf>
    <xf numFmtId="0" fontId="24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/>
    </xf>
    <xf numFmtId="0" fontId="20" fillId="0" borderId="15" xfId="0" applyFont="1" applyBorder="1" applyAlignment="1">
      <alignment horizontal="center" vertical="center"/>
    </xf>
    <xf numFmtId="0" fontId="20" fillId="0" borderId="16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2" fillId="6" borderId="9" xfId="0" applyFont="1" applyFill="1" applyBorder="1" applyAlignment="1">
      <alignment horizontal="center" vertical="center"/>
    </xf>
    <xf numFmtId="0" fontId="2" fillId="6" borderId="10" xfId="0" applyFont="1" applyFill="1" applyBorder="1" applyAlignment="1">
      <alignment horizontal="left" vertical="center"/>
    </xf>
    <xf numFmtId="0" fontId="2" fillId="6" borderId="10" xfId="0" applyFont="1" applyFill="1" applyBorder="1" applyAlignment="1">
      <alignment horizontal="center" vertical="center"/>
    </xf>
    <xf numFmtId="0" fontId="2" fillId="6" borderId="10" xfId="0" applyFont="1" applyFill="1" applyBorder="1" applyAlignment="1">
      <alignment horizontal="right" vertical="center"/>
    </xf>
    <xf numFmtId="164" fontId="1" fillId="0" borderId="0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4" fontId="17" fillId="0" borderId="0" xfId="0" applyNumberFormat="1" applyFont="1" applyBorder="1" applyAlignment="1">
      <alignment vertical="center"/>
    </xf>
    <xf numFmtId="0" fontId="3" fillId="5" borderId="10" xfId="0" applyFont="1" applyFill="1" applyBorder="1" applyAlignment="1">
      <alignment horizontal="left" vertical="center"/>
    </xf>
    <xf numFmtId="0" fontId="0" fillId="5" borderId="10" xfId="0" applyFont="1" applyFill="1" applyBorder="1" applyAlignment="1">
      <alignment vertical="center"/>
    </xf>
    <xf numFmtId="4" fontId="3" fillId="5" borderId="10" xfId="0" applyNumberFormat="1" applyFont="1" applyFill="1" applyBorder="1" applyAlignment="1">
      <alignment vertical="center"/>
    </xf>
    <xf numFmtId="0" fontId="0" fillId="5" borderId="11" xfId="0" applyFont="1" applyFill="1" applyBorder="1" applyAlignment="1">
      <alignment vertical="center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0" fillId="0" borderId="0" xfId="0" applyBorder="1"/>
    <xf numFmtId="0" fontId="3" fillId="0" borderId="0" xfId="0" applyFont="1" applyBorder="1" applyAlignment="1">
      <alignment horizontal="left" vertical="top" wrapText="1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4" fontId="18" fillId="0" borderId="8" xfId="0" applyNumberFormat="1" applyFont="1" applyBorder="1" applyAlignment="1">
      <alignment vertical="center"/>
    </xf>
    <xf numFmtId="0" fontId="0" fillId="0" borderId="8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0" fontId="0" fillId="0" borderId="0" xfId="0" applyFont="1" applyBorder="1" applyAlignment="1">
      <alignment horizontal="left" vertical="center"/>
    </xf>
    <xf numFmtId="0" fontId="16" fillId="0" borderId="0" xfId="0" applyFont="1" applyAlignment="1">
      <alignment horizontal="left" vertical="center" wrapText="1"/>
    </xf>
    <xf numFmtId="0" fontId="16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28" fillId="2" borderId="0" xfId="1" applyFont="1" applyFill="1" applyAlignment="1">
      <alignment vertical="center"/>
    </xf>
    <xf numFmtId="0" fontId="16" fillId="0" borderId="0" xfId="0" applyFont="1" applyBorder="1" applyAlignment="1">
      <alignment horizontal="left" vertical="center" wrapText="1"/>
    </xf>
    <xf numFmtId="0" fontId="16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vertical="center"/>
    </xf>
    <xf numFmtId="0" fontId="37" fillId="0" borderId="1" xfId="0" applyFont="1" applyBorder="1" applyAlignment="1" applyProtection="1">
      <alignment horizontal="left" vertical="center" wrapText="1"/>
      <protection locked="0"/>
    </xf>
    <xf numFmtId="0" fontId="35" fillId="0" borderId="1" xfId="0" applyFont="1" applyBorder="1" applyAlignment="1" applyProtection="1">
      <alignment horizontal="center" vertical="center" wrapText="1"/>
      <protection locked="0"/>
    </xf>
    <xf numFmtId="0" fontId="36" fillId="0" borderId="34" xfId="0" applyFont="1" applyBorder="1" applyAlignment="1" applyProtection="1">
      <alignment horizontal="left" wrapText="1"/>
      <protection locked="0"/>
    </xf>
    <xf numFmtId="0" fontId="37" fillId="0" borderId="1" xfId="0" applyFont="1" applyBorder="1" applyAlignment="1" applyProtection="1">
      <alignment horizontal="left" vertical="center"/>
      <protection locked="0"/>
    </xf>
    <xf numFmtId="49" fontId="37" fillId="0" borderId="1" xfId="0" applyNumberFormat="1" applyFont="1" applyBorder="1" applyAlignment="1" applyProtection="1">
      <alignment horizontal="left" vertical="center" wrapText="1"/>
      <protection locked="0"/>
    </xf>
    <xf numFmtId="0" fontId="35" fillId="0" borderId="1" xfId="0" applyFont="1" applyBorder="1" applyAlignment="1" applyProtection="1">
      <alignment horizontal="center" vertical="center"/>
      <protection locked="0"/>
    </xf>
    <xf numFmtId="0" fontId="36" fillId="0" borderId="34" xfId="0" applyFont="1" applyBorder="1" applyAlignment="1" applyProtection="1">
      <alignment horizontal="left"/>
      <protection locked="0"/>
    </xf>
    <xf numFmtId="0" fontId="37" fillId="0" borderId="1" xfId="0" applyFont="1" applyBorder="1" applyAlignment="1" applyProtection="1">
      <alignment horizontal="left" vertical="top"/>
      <protection locked="0"/>
    </xf>
    <xf numFmtId="0" fontId="0" fillId="0" borderId="28" xfId="0" applyBorder="1" applyAlignment="1" applyProtection="1">
      <alignment horizontal="left" vertical="center" wrapText="1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</xdr:rowOff>
    </xdr:from>
    <xdr:to>
      <xdr:col>11</xdr:col>
      <xdr:colOff>348553</xdr:colOff>
      <xdr:row>25</xdr:row>
      <xdr:rowOff>133351</xdr:rowOff>
    </xdr:to>
    <xdr:pic>
      <xdr:nvPicPr>
        <xdr:cNvPr id="2" name="Obrázek 1" descr="Kubaturové listy_1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1"/>
          <a:ext cx="6215953" cy="441960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28</xdr:row>
      <xdr:rowOff>0</xdr:rowOff>
    </xdr:from>
    <xdr:to>
      <xdr:col>11</xdr:col>
      <xdr:colOff>314325</xdr:colOff>
      <xdr:row>53</xdr:row>
      <xdr:rowOff>109013</xdr:rowOff>
    </xdr:to>
    <xdr:pic>
      <xdr:nvPicPr>
        <xdr:cNvPr id="3" name="Obrázek 2" descr="Kubaturové listy_2.JPG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0" y="4800600"/>
          <a:ext cx="6181725" cy="43952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M55"/>
  <sheetViews>
    <sheetView showGridLines="0" workbookViewId="0">
      <pane ySplit="1" topLeftCell="A23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91" width="9.33203125" hidden="1"/>
  </cols>
  <sheetData>
    <row r="1" spans="1:74" ht="21.4" customHeight="1">
      <c r="A1" s="13" t="s">
        <v>0</v>
      </c>
      <c r="B1" s="14"/>
      <c r="C1" s="14"/>
      <c r="D1" s="15" t="s">
        <v>1</v>
      </c>
      <c r="E1" s="14"/>
      <c r="F1" s="14"/>
      <c r="G1" s="14"/>
      <c r="H1" s="14"/>
      <c r="I1" s="14"/>
      <c r="J1" s="14"/>
      <c r="K1" s="16" t="s">
        <v>2</v>
      </c>
      <c r="L1" s="16"/>
      <c r="M1" s="16"/>
      <c r="N1" s="16"/>
      <c r="O1" s="16"/>
      <c r="P1" s="16"/>
      <c r="Q1" s="16"/>
      <c r="R1" s="16"/>
      <c r="S1" s="16"/>
      <c r="T1" s="14"/>
      <c r="U1" s="14"/>
      <c r="V1" s="14"/>
      <c r="W1" s="16" t="s">
        <v>3</v>
      </c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7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9" t="s">
        <v>4</v>
      </c>
      <c r="BB1" s="19" t="s">
        <v>5</v>
      </c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  <c r="BO1" s="18"/>
      <c r="BP1" s="18"/>
      <c r="BQ1" s="18"/>
      <c r="BR1" s="18"/>
      <c r="BT1" s="20" t="s">
        <v>6</v>
      </c>
      <c r="BU1" s="20" t="s">
        <v>6</v>
      </c>
      <c r="BV1" s="20" t="s">
        <v>7</v>
      </c>
    </row>
    <row r="2" spans="1:74" ht="36.950000000000003" customHeight="1">
      <c r="AR2" s="291" t="s">
        <v>8</v>
      </c>
      <c r="AS2" s="292"/>
      <c r="AT2" s="292"/>
      <c r="AU2" s="292"/>
      <c r="AV2" s="292"/>
      <c r="AW2" s="292"/>
      <c r="AX2" s="292"/>
      <c r="AY2" s="292"/>
      <c r="AZ2" s="292"/>
      <c r="BA2" s="292"/>
      <c r="BB2" s="292"/>
      <c r="BC2" s="292"/>
      <c r="BD2" s="292"/>
      <c r="BE2" s="292"/>
      <c r="BS2" s="21" t="s">
        <v>9</v>
      </c>
      <c r="BT2" s="21" t="s">
        <v>10</v>
      </c>
    </row>
    <row r="3" spans="1:74" ht="6.95" customHeight="1">
      <c r="B3" s="22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3"/>
      <c r="AB3" s="23"/>
      <c r="AC3" s="23"/>
      <c r="AD3" s="23"/>
      <c r="AE3" s="23"/>
      <c r="AF3" s="23"/>
      <c r="AG3" s="23"/>
      <c r="AH3" s="23"/>
      <c r="AI3" s="23"/>
      <c r="AJ3" s="23"/>
      <c r="AK3" s="23"/>
      <c r="AL3" s="23"/>
      <c r="AM3" s="23"/>
      <c r="AN3" s="23"/>
      <c r="AO3" s="23"/>
      <c r="AP3" s="23"/>
      <c r="AQ3" s="24"/>
      <c r="BS3" s="21" t="s">
        <v>9</v>
      </c>
      <c r="BT3" s="21" t="s">
        <v>11</v>
      </c>
    </row>
    <row r="4" spans="1:74" ht="36.950000000000003" customHeight="1">
      <c r="B4" s="25"/>
      <c r="C4" s="26"/>
      <c r="D4" s="27" t="s">
        <v>12</v>
      </c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  <c r="P4" s="26"/>
      <c r="Q4" s="26"/>
      <c r="R4" s="26"/>
      <c r="S4" s="26"/>
      <c r="T4" s="26"/>
      <c r="U4" s="26"/>
      <c r="V4" s="26"/>
      <c r="W4" s="26"/>
      <c r="X4" s="26"/>
      <c r="Y4" s="26"/>
      <c r="Z4" s="26"/>
      <c r="AA4" s="26"/>
      <c r="AB4" s="26"/>
      <c r="AC4" s="26"/>
      <c r="AD4" s="26"/>
      <c r="AE4" s="26"/>
      <c r="AF4" s="26"/>
      <c r="AG4" s="26"/>
      <c r="AH4" s="26"/>
      <c r="AI4" s="26"/>
      <c r="AJ4" s="26"/>
      <c r="AK4" s="26"/>
      <c r="AL4" s="26"/>
      <c r="AM4" s="26"/>
      <c r="AN4" s="26"/>
      <c r="AO4" s="26"/>
      <c r="AP4" s="26"/>
      <c r="AQ4" s="28"/>
      <c r="AS4" s="29" t="s">
        <v>13</v>
      </c>
      <c r="BE4" s="30" t="s">
        <v>14</v>
      </c>
      <c r="BS4" s="21" t="s">
        <v>15</v>
      </c>
    </row>
    <row r="5" spans="1:74" ht="14.45" customHeight="1">
      <c r="B5" s="25"/>
      <c r="C5" s="26"/>
      <c r="D5" s="31" t="s">
        <v>16</v>
      </c>
      <c r="E5" s="26"/>
      <c r="F5" s="26"/>
      <c r="G5" s="26"/>
      <c r="H5" s="26"/>
      <c r="I5" s="26"/>
      <c r="J5" s="26"/>
      <c r="K5" s="317" t="s">
        <v>17</v>
      </c>
      <c r="L5" s="318"/>
      <c r="M5" s="318"/>
      <c r="N5" s="318"/>
      <c r="O5" s="318"/>
      <c r="P5" s="318"/>
      <c r="Q5" s="318"/>
      <c r="R5" s="318"/>
      <c r="S5" s="318"/>
      <c r="T5" s="318"/>
      <c r="U5" s="318"/>
      <c r="V5" s="318"/>
      <c r="W5" s="318"/>
      <c r="X5" s="318"/>
      <c r="Y5" s="318"/>
      <c r="Z5" s="318"/>
      <c r="AA5" s="318"/>
      <c r="AB5" s="318"/>
      <c r="AC5" s="318"/>
      <c r="AD5" s="318"/>
      <c r="AE5" s="318"/>
      <c r="AF5" s="318"/>
      <c r="AG5" s="318"/>
      <c r="AH5" s="318"/>
      <c r="AI5" s="318"/>
      <c r="AJ5" s="318"/>
      <c r="AK5" s="318"/>
      <c r="AL5" s="318"/>
      <c r="AM5" s="318"/>
      <c r="AN5" s="318"/>
      <c r="AO5" s="318"/>
      <c r="AP5" s="26"/>
      <c r="AQ5" s="28"/>
      <c r="BE5" s="315" t="s">
        <v>18</v>
      </c>
      <c r="BS5" s="21" t="s">
        <v>9</v>
      </c>
    </row>
    <row r="6" spans="1:74" ht="36.950000000000003" customHeight="1">
      <c r="B6" s="25"/>
      <c r="C6" s="26"/>
      <c r="D6" s="33" t="s">
        <v>19</v>
      </c>
      <c r="E6" s="26"/>
      <c r="F6" s="26"/>
      <c r="G6" s="26"/>
      <c r="H6" s="26"/>
      <c r="I6" s="26"/>
      <c r="J6" s="26"/>
      <c r="K6" s="319" t="s">
        <v>20</v>
      </c>
      <c r="L6" s="318"/>
      <c r="M6" s="318"/>
      <c r="N6" s="318"/>
      <c r="O6" s="318"/>
      <c r="P6" s="318"/>
      <c r="Q6" s="318"/>
      <c r="R6" s="318"/>
      <c r="S6" s="318"/>
      <c r="T6" s="318"/>
      <c r="U6" s="318"/>
      <c r="V6" s="318"/>
      <c r="W6" s="318"/>
      <c r="X6" s="318"/>
      <c r="Y6" s="318"/>
      <c r="Z6" s="318"/>
      <c r="AA6" s="318"/>
      <c r="AB6" s="318"/>
      <c r="AC6" s="318"/>
      <c r="AD6" s="318"/>
      <c r="AE6" s="318"/>
      <c r="AF6" s="318"/>
      <c r="AG6" s="318"/>
      <c r="AH6" s="318"/>
      <c r="AI6" s="318"/>
      <c r="AJ6" s="318"/>
      <c r="AK6" s="318"/>
      <c r="AL6" s="318"/>
      <c r="AM6" s="318"/>
      <c r="AN6" s="318"/>
      <c r="AO6" s="318"/>
      <c r="AP6" s="26"/>
      <c r="AQ6" s="28"/>
      <c r="BE6" s="316"/>
      <c r="BS6" s="21" t="s">
        <v>9</v>
      </c>
    </row>
    <row r="7" spans="1:74" ht="14.45" customHeight="1">
      <c r="B7" s="25"/>
      <c r="C7" s="26"/>
      <c r="D7" s="34" t="s">
        <v>21</v>
      </c>
      <c r="E7" s="26"/>
      <c r="F7" s="26"/>
      <c r="G7" s="26"/>
      <c r="H7" s="26"/>
      <c r="I7" s="26"/>
      <c r="J7" s="26"/>
      <c r="K7" s="32" t="s">
        <v>22</v>
      </c>
      <c r="L7" s="26"/>
      <c r="M7" s="26"/>
      <c r="N7" s="26"/>
      <c r="O7" s="26"/>
      <c r="P7" s="26"/>
      <c r="Q7" s="26"/>
      <c r="R7" s="26"/>
      <c r="S7" s="26"/>
      <c r="T7" s="26"/>
      <c r="U7" s="26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34" t="s">
        <v>23</v>
      </c>
      <c r="AL7" s="26"/>
      <c r="AM7" s="26"/>
      <c r="AN7" s="32" t="s">
        <v>24</v>
      </c>
      <c r="AO7" s="26"/>
      <c r="AP7" s="26"/>
      <c r="AQ7" s="28"/>
      <c r="BE7" s="316"/>
      <c r="BS7" s="21" t="s">
        <v>9</v>
      </c>
    </row>
    <row r="8" spans="1:74" ht="14.45" customHeight="1">
      <c r="B8" s="25"/>
      <c r="C8" s="26"/>
      <c r="D8" s="34" t="s">
        <v>25</v>
      </c>
      <c r="E8" s="26"/>
      <c r="F8" s="26"/>
      <c r="G8" s="26"/>
      <c r="H8" s="26"/>
      <c r="I8" s="26"/>
      <c r="J8" s="26"/>
      <c r="K8" s="32" t="s">
        <v>26</v>
      </c>
      <c r="L8" s="26"/>
      <c r="M8" s="26"/>
      <c r="N8" s="26"/>
      <c r="O8" s="26"/>
      <c r="P8" s="26"/>
      <c r="Q8" s="26"/>
      <c r="R8" s="26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  <c r="AF8" s="26"/>
      <c r="AG8" s="26"/>
      <c r="AH8" s="26"/>
      <c r="AI8" s="26"/>
      <c r="AJ8" s="26"/>
      <c r="AK8" s="34" t="s">
        <v>27</v>
      </c>
      <c r="AL8" s="26"/>
      <c r="AM8" s="26"/>
      <c r="AN8" s="35" t="s">
        <v>28</v>
      </c>
      <c r="AO8" s="26"/>
      <c r="AP8" s="26"/>
      <c r="AQ8" s="28"/>
      <c r="BE8" s="316"/>
      <c r="BS8" s="21" t="s">
        <v>9</v>
      </c>
    </row>
    <row r="9" spans="1:74" ht="29.25" customHeight="1">
      <c r="B9" s="25"/>
      <c r="C9" s="26"/>
      <c r="D9" s="31" t="s">
        <v>29</v>
      </c>
      <c r="E9" s="26"/>
      <c r="F9" s="26"/>
      <c r="G9" s="26"/>
      <c r="H9" s="26"/>
      <c r="I9" s="26"/>
      <c r="J9" s="26"/>
      <c r="K9" s="36" t="s">
        <v>30</v>
      </c>
      <c r="L9" s="26"/>
      <c r="M9" s="26"/>
      <c r="N9" s="26"/>
      <c r="O9" s="26"/>
      <c r="P9" s="26"/>
      <c r="Q9" s="26"/>
      <c r="R9" s="2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  <c r="AF9" s="26"/>
      <c r="AG9" s="26"/>
      <c r="AH9" s="26"/>
      <c r="AI9" s="26"/>
      <c r="AJ9" s="26"/>
      <c r="AK9" s="31" t="s">
        <v>31</v>
      </c>
      <c r="AL9" s="26"/>
      <c r="AM9" s="26"/>
      <c r="AN9" s="36" t="s">
        <v>32</v>
      </c>
      <c r="AO9" s="26"/>
      <c r="AP9" s="26"/>
      <c r="AQ9" s="28"/>
      <c r="BE9" s="316"/>
      <c r="BS9" s="21" t="s">
        <v>9</v>
      </c>
    </row>
    <row r="10" spans="1:74" ht="14.45" customHeight="1">
      <c r="B10" s="25"/>
      <c r="C10" s="26"/>
      <c r="D10" s="34" t="s">
        <v>33</v>
      </c>
      <c r="E10" s="26"/>
      <c r="F10" s="26"/>
      <c r="G10" s="26"/>
      <c r="H10" s="26"/>
      <c r="I10" s="26"/>
      <c r="J10" s="26"/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  <c r="AF10" s="26"/>
      <c r="AG10" s="26"/>
      <c r="AH10" s="26"/>
      <c r="AI10" s="26"/>
      <c r="AJ10" s="26"/>
      <c r="AK10" s="34" t="s">
        <v>34</v>
      </c>
      <c r="AL10" s="26"/>
      <c r="AM10" s="26"/>
      <c r="AN10" s="32" t="s">
        <v>5</v>
      </c>
      <c r="AO10" s="26"/>
      <c r="AP10" s="26"/>
      <c r="AQ10" s="28"/>
      <c r="BE10" s="316"/>
      <c r="BS10" s="21" t="s">
        <v>9</v>
      </c>
    </row>
    <row r="11" spans="1:74" ht="18.399999999999999" customHeight="1">
      <c r="B11" s="25"/>
      <c r="C11" s="26"/>
      <c r="D11" s="26"/>
      <c r="E11" s="32" t="s">
        <v>35</v>
      </c>
      <c r="F11" s="26"/>
      <c r="G11" s="26"/>
      <c r="H11" s="26"/>
      <c r="I11" s="26"/>
      <c r="J11" s="26"/>
      <c r="K11" s="26"/>
      <c r="L11" s="26"/>
      <c r="M11" s="26"/>
      <c r="N11" s="26"/>
      <c r="O11" s="26"/>
      <c r="P11" s="26"/>
      <c r="Q11" s="26"/>
      <c r="R11" s="2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  <c r="AF11" s="26"/>
      <c r="AG11" s="26"/>
      <c r="AH11" s="26"/>
      <c r="AI11" s="26"/>
      <c r="AJ11" s="26"/>
      <c r="AK11" s="34" t="s">
        <v>36</v>
      </c>
      <c r="AL11" s="26"/>
      <c r="AM11" s="26"/>
      <c r="AN11" s="32" t="s">
        <v>5</v>
      </c>
      <c r="AO11" s="26"/>
      <c r="AP11" s="26"/>
      <c r="AQ11" s="28"/>
      <c r="BE11" s="316"/>
      <c r="BS11" s="21" t="s">
        <v>9</v>
      </c>
    </row>
    <row r="12" spans="1:74" ht="6.95" customHeight="1">
      <c r="B12" s="25"/>
      <c r="C12" s="26"/>
      <c r="D12" s="26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  <c r="AF12" s="26"/>
      <c r="AG12" s="26"/>
      <c r="AH12" s="26"/>
      <c r="AI12" s="26"/>
      <c r="AJ12" s="26"/>
      <c r="AK12" s="26"/>
      <c r="AL12" s="26"/>
      <c r="AM12" s="26"/>
      <c r="AN12" s="26"/>
      <c r="AO12" s="26"/>
      <c r="AP12" s="26"/>
      <c r="AQ12" s="28"/>
      <c r="BE12" s="316"/>
      <c r="BS12" s="21" t="s">
        <v>9</v>
      </c>
    </row>
    <row r="13" spans="1:74" ht="14.45" customHeight="1">
      <c r="B13" s="25"/>
      <c r="C13" s="26"/>
      <c r="D13" s="34" t="s">
        <v>37</v>
      </c>
      <c r="E13" s="26"/>
      <c r="F13" s="26"/>
      <c r="G13" s="26"/>
      <c r="H13" s="26"/>
      <c r="I13" s="26"/>
      <c r="J13" s="26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  <c r="AF13" s="26"/>
      <c r="AG13" s="26"/>
      <c r="AH13" s="26"/>
      <c r="AI13" s="26"/>
      <c r="AJ13" s="26"/>
      <c r="AK13" s="34" t="s">
        <v>34</v>
      </c>
      <c r="AL13" s="26"/>
      <c r="AM13" s="26"/>
      <c r="AN13" s="37" t="s">
        <v>38</v>
      </c>
      <c r="AO13" s="26"/>
      <c r="AP13" s="26"/>
      <c r="AQ13" s="28"/>
      <c r="BE13" s="316"/>
      <c r="BS13" s="21" t="s">
        <v>9</v>
      </c>
    </row>
    <row r="14" spans="1:74" ht="15">
      <c r="B14" s="25"/>
      <c r="C14" s="26"/>
      <c r="D14" s="26"/>
      <c r="E14" s="320" t="s">
        <v>38</v>
      </c>
      <c r="F14" s="321"/>
      <c r="G14" s="321"/>
      <c r="H14" s="321"/>
      <c r="I14" s="321"/>
      <c r="J14" s="321"/>
      <c r="K14" s="321"/>
      <c r="L14" s="321"/>
      <c r="M14" s="321"/>
      <c r="N14" s="321"/>
      <c r="O14" s="321"/>
      <c r="P14" s="321"/>
      <c r="Q14" s="321"/>
      <c r="R14" s="321"/>
      <c r="S14" s="321"/>
      <c r="T14" s="321"/>
      <c r="U14" s="321"/>
      <c r="V14" s="321"/>
      <c r="W14" s="321"/>
      <c r="X14" s="321"/>
      <c r="Y14" s="321"/>
      <c r="Z14" s="321"/>
      <c r="AA14" s="321"/>
      <c r="AB14" s="321"/>
      <c r="AC14" s="321"/>
      <c r="AD14" s="321"/>
      <c r="AE14" s="321"/>
      <c r="AF14" s="321"/>
      <c r="AG14" s="321"/>
      <c r="AH14" s="321"/>
      <c r="AI14" s="321"/>
      <c r="AJ14" s="321"/>
      <c r="AK14" s="34" t="s">
        <v>36</v>
      </c>
      <c r="AL14" s="26"/>
      <c r="AM14" s="26"/>
      <c r="AN14" s="37" t="s">
        <v>38</v>
      </c>
      <c r="AO14" s="26"/>
      <c r="AP14" s="26"/>
      <c r="AQ14" s="28"/>
      <c r="BE14" s="316"/>
      <c r="BS14" s="21" t="s">
        <v>9</v>
      </c>
    </row>
    <row r="15" spans="1:74" ht="6.95" customHeight="1">
      <c r="B15" s="25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  <c r="AF15" s="26"/>
      <c r="AG15" s="26"/>
      <c r="AH15" s="26"/>
      <c r="AI15" s="26"/>
      <c r="AJ15" s="26"/>
      <c r="AK15" s="26"/>
      <c r="AL15" s="26"/>
      <c r="AM15" s="26"/>
      <c r="AN15" s="26"/>
      <c r="AO15" s="26"/>
      <c r="AP15" s="26"/>
      <c r="AQ15" s="28"/>
      <c r="BE15" s="316"/>
      <c r="BS15" s="21" t="s">
        <v>6</v>
      </c>
    </row>
    <row r="16" spans="1:74" ht="14.45" customHeight="1">
      <c r="B16" s="25"/>
      <c r="C16" s="26"/>
      <c r="D16" s="34" t="s">
        <v>39</v>
      </c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6"/>
      <c r="P16" s="26"/>
      <c r="Q16" s="26"/>
      <c r="R16" s="2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  <c r="AF16" s="26"/>
      <c r="AG16" s="26"/>
      <c r="AH16" s="26"/>
      <c r="AI16" s="26"/>
      <c r="AJ16" s="26"/>
      <c r="AK16" s="34" t="s">
        <v>34</v>
      </c>
      <c r="AL16" s="26"/>
      <c r="AM16" s="26"/>
      <c r="AN16" s="32" t="s">
        <v>5</v>
      </c>
      <c r="AO16" s="26"/>
      <c r="AP16" s="26"/>
      <c r="AQ16" s="28"/>
      <c r="BE16" s="316"/>
      <c r="BS16" s="21" t="s">
        <v>6</v>
      </c>
    </row>
    <row r="17" spans="2:71" ht="18.399999999999999" customHeight="1">
      <c r="B17" s="25"/>
      <c r="C17" s="26"/>
      <c r="D17" s="26"/>
      <c r="E17" s="32" t="s">
        <v>40</v>
      </c>
      <c r="F17" s="26"/>
      <c r="G17" s="26"/>
      <c r="H17" s="26"/>
      <c r="I17" s="26"/>
      <c r="J17" s="26"/>
      <c r="K17" s="26"/>
      <c r="L17" s="26"/>
      <c r="M17" s="26"/>
      <c r="N17" s="26"/>
      <c r="O17" s="26"/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  <c r="AF17" s="26"/>
      <c r="AG17" s="26"/>
      <c r="AH17" s="26"/>
      <c r="AI17" s="26"/>
      <c r="AJ17" s="26"/>
      <c r="AK17" s="34" t="s">
        <v>36</v>
      </c>
      <c r="AL17" s="26"/>
      <c r="AM17" s="26"/>
      <c r="AN17" s="32" t="s">
        <v>5</v>
      </c>
      <c r="AO17" s="26"/>
      <c r="AP17" s="26"/>
      <c r="AQ17" s="28"/>
      <c r="BE17" s="316"/>
      <c r="BS17" s="21" t="s">
        <v>41</v>
      </c>
    </row>
    <row r="18" spans="2:71" ht="6.95" customHeight="1">
      <c r="B18" s="25"/>
      <c r="C18" s="26"/>
      <c r="D18" s="26"/>
      <c r="E18" s="26"/>
      <c r="F18" s="26"/>
      <c r="G18" s="26"/>
      <c r="H18" s="26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6"/>
      <c r="AI18" s="26"/>
      <c r="AJ18" s="26"/>
      <c r="AK18" s="26"/>
      <c r="AL18" s="26"/>
      <c r="AM18" s="26"/>
      <c r="AN18" s="26"/>
      <c r="AO18" s="26"/>
      <c r="AP18" s="26"/>
      <c r="AQ18" s="28"/>
      <c r="BE18" s="316"/>
      <c r="BS18" s="21" t="s">
        <v>9</v>
      </c>
    </row>
    <row r="19" spans="2:71" ht="14.45" customHeight="1">
      <c r="B19" s="25"/>
      <c r="C19" s="26"/>
      <c r="D19" s="34" t="s">
        <v>42</v>
      </c>
      <c r="E19" s="26"/>
      <c r="F19" s="26"/>
      <c r="G19" s="26"/>
      <c r="H19" s="26"/>
      <c r="I19" s="26"/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6"/>
      <c r="AI19" s="26"/>
      <c r="AJ19" s="26"/>
      <c r="AK19" s="26"/>
      <c r="AL19" s="26"/>
      <c r="AM19" s="26"/>
      <c r="AN19" s="26"/>
      <c r="AO19" s="26"/>
      <c r="AP19" s="26"/>
      <c r="AQ19" s="28"/>
      <c r="BE19" s="316"/>
      <c r="BS19" s="21" t="s">
        <v>9</v>
      </c>
    </row>
    <row r="20" spans="2:71" ht="16.5" customHeight="1">
      <c r="B20" s="25"/>
      <c r="C20" s="26"/>
      <c r="D20" s="26"/>
      <c r="E20" s="322" t="s">
        <v>5</v>
      </c>
      <c r="F20" s="322"/>
      <c r="G20" s="322"/>
      <c r="H20" s="322"/>
      <c r="I20" s="322"/>
      <c r="J20" s="322"/>
      <c r="K20" s="322"/>
      <c r="L20" s="322"/>
      <c r="M20" s="322"/>
      <c r="N20" s="322"/>
      <c r="O20" s="322"/>
      <c r="P20" s="322"/>
      <c r="Q20" s="322"/>
      <c r="R20" s="322"/>
      <c r="S20" s="322"/>
      <c r="T20" s="322"/>
      <c r="U20" s="322"/>
      <c r="V20" s="322"/>
      <c r="W20" s="322"/>
      <c r="X20" s="322"/>
      <c r="Y20" s="322"/>
      <c r="Z20" s="322"/>
      <c r="AA20" s="322"/>
      <c r="AB20" s="322"/>
      <c r="AC20" s="322"/>
      <c r="AD20" s="322"/>
      <c r="AE20" s="322"/>
      <c r="AF20" s="322"/>
      <c r="AG20" s="322"/>
      <c r="AH20" s="322"/>
      <c r="AI20" s="322"/>
      <c r="AJ20" s="322"/>
      <c r="AK20" s="322"/>
      <c r="AL20" s="322"/>
      <c r="AM20" s="322"/>
      <c r="AN20" s="322"/>
      <c r="AO20" s="26"/>
      <c r="AP20" s="26"/>
      <c r="AQ20" s="28"/>
      <c r="BE20" s="316"/>
      <c r="BS20" s="21" t="s">
        <v>41</v>
      </c>
    </row>
    <row r="21" spans="2:71" ht="6.95" customHeight="1">
      <c r="B21" s="25"/>
      <c r="C21" s="26"/>
      <c r="D21" s="26"/>
      <c r="E21" s="26"/>
      <c r="F21" s="26"/>
      <c r="G21" s="26"/>
      <c r="H21" s="26"/>
      <c r="I21" s="26"/>
      <c r="J21" s="26"/>
      <c r="K21" s="26"/>
      <c r="L21" s="26"/>
      <c r="M21" s="26"/>
      <c r="N21" s="26"/>
      <c r="O21" s="26"/>
      <c r="P21" s="26"/>
      <c r="Q21" s="26"/>
      <c r="R21" s="2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  <c r="AF21" s="26"/>
      <c r="AG21" s="26"/>
      <c r="AH21" s="26"/>
      <c r="AI21" s="26"/>
      <c r="AJ21" s="26"/>
      <c r="AK21" s="26"/>
      <c r="AL21" s="26"/>
      <c r="AM21" s="26"/>
      <c r="AN21" s="26"/>
      <c r="AO21" s="26"/>
      <c r="AP21" s="26"/>
      <c r="AQ21" s="28"/>
      <c r="BE21" s="316"/>
    </row>
    <row r="22" spans="2:71" ht="6.95" customHeight="1">
      <c r="B22" s="25"/>
      <c r="C22" s="26"/>
      <c r="D22" s="38"/>
      <c r="E22" s="38"/>
      <c r="F22" s="38"/>
      <c r="G22" s="38"/>
      <c r="H22" s="38"/>
      <c r="I22" s="38"/>
      <c r="J22" s="38"/>
      <c r="K22" s="38"/>
      <c r="L22" s="38"/>
      <c r="M22" s="38"/>
      <c r="N22" s="38"/>
      <c r="O22" s="38"/>
      <c r="P22" s="38"/>
      <c r="Q22" s="38"/>
      <c r="R22" s="38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  <c r="AF22" s="38"/>
      <c r="AG22" s="38"/>
      <c r="AH22" s="38"/>
      <c r="AI22" s="38"/>
      <c r="AJ22" s="38"/>
      <c r="AK22" s="38"/>
      <c r="AL22" s="38"/>
      <c r="AM22" s="38"/>
      <c r="AN22" s="38"/>
      <c r="AO22" s="38"/>
      <c r="AP22" s="26"/>
      <c r="AQ22" s="28"/>
      <c r="BE22" s="316"/>
    </row>
    <row r="23" spans="2:71" s="1" customFormat="1" ht="25.9" customHeight="1">
      <c r="B23" s="39"/>
      <c r="C23" s="40"/>
      <c r="D23" s="41" t="s">
        <v>43</v>
      </c>
      <c r="E23" s="42"/>
      <c r="F23" s="42"/>
      <c r="G23" s="42"/>
      <c r="H23" s="42"/>
      <c r="I23" s="42"/>
      <c r="J23" s="42"/>
      <c r="K23" s="42"/>
      <c r="L23" s="42"/>
      <c r="M23" s="42"/>
      <c r="N23" s="42"/>
      <c r="O23" s="42"/>
      <c r="P23" s="42"/>
      <c r="Q23" s="42"/>
      <c r="R23" s="42"/>
      <c r="S23" s="42"/>
      <c r="T23" s="42"/>
      <c r="U23" s="42"/>
      <c r="V23" s="42"/>
      <c r="W23" s="42"/>
      <c r="X23" s="42"/>
      <c r="Y23" s="42"/>
      <c r="Z23" s="42"/>
      <c r="AA23" s="42"/>
      <c r="AB23" s="42"/>
      <c r="AC23" s="42"/>
      <c r="AD23" s="42"/>
      <c r="AE23" s="42"/>
      <c r="AF23" s="42"/>
      <c r="AG23" s="42"/>
      <c r="AH23" s="42"/>
      <c r="AI23" s="42"/>
      <c r="AJ23" s="42"/>
      <c r="AK23" s="323">
        <f>ROUND(AG51,2)</f>
        <v>0</v>
      </c>
      <c r="AL23" s="324"/>
      <c r="AM23" s="324"/>
      <c r="AN23" s="324"/>
      <c r="AO23" s="324"/>
      <c r="AP23" s="40"/>
      <c r="AQ23" s="43"/>
      <c r="BE23" s="316"/>
    </row>
    <row r="24" spans="2:71" s="1" customFormat="1" ht="6.95" customHeight="1">
      <c r="B24" s="39"/>
      <c r="C24" s="40"/>
      <c r="D24" s="40"/>
      <c r="E24" s="40"/>
      <c r="F24" s="40"/>
      <c r="G24" s="40"/>
      <c r="H24" s="40"/>
      <c r="I24" s="40"/>
      <c r="J24" s="40"/>
      <c r="K24" s="40"/>
      <c r="L24" s="40"/>
      <c r="M24" s="40"/>
      <c r="N24" s="40"/>
      <c r="O24" s="40"/>
      <c r="P24" s="40"/>
      <c r="Q24" s="40"/>
      <c r="R24" s="40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  <c r="AF24" s="40"/>
      <c r="AG24" s="40"/>
      <c r="AH24" s="40"/>
      <c r="AI24" s="40"/>
      <c r="AJ24" s="40"/>
      <c r="AK24" s="40"/>
      <c r="AL24" s="40"/>
      <c r="AM24" s="40"/>
      <c r="AN24" s="40"/>
      <c r="AO24" s="40"/>
      <c r="AP24" s="40"/>
      <c r="AQ24" s="43"/>
      <c r="BE24" s="316"/>
    </row>
    <row r="25" spans="2:71" s="1" customFormat="1">
      <c r="B25" s="39"/>
      <c r="C25" s="40"/>
      <c r="D25" s="40"/>
      <c r="E25" s="40"/>
      <c r="F25" s="40"/>
      <c r="G25" s="40"/>
      <c r="H25" s="40"/>
      <c r="I25" s="40"/>
      <c r="J25" s="40"/>
      <c r="K25" s="40"/>
      <c r="L25" s="325" t="s">
        <v>44</v>
      </c>
      <c r="M25" s="325"/>
      <c r="N25" s="325"/>
      <c r="O25" s="325"/>
      <c r="P25" s="40"/>
      <c r="Q25" s="40"/>
      <c r="R25" s="40"/>
      <c r="S25" s="40"/>
      <c r="T25" s="40"/>
      <c r="U25" s="40"/>
      <c r="V25" s="40"/>
      <c r="W25" s="325" t="s">
        <v>45</v>
      </c>
      <c r="X25" s="325"/>
      <c r="Y25" s="325"/>
      <c r="Z25" s="325"/>
      <c r="AA25" s="325"/>
      <c r="AB25" s="325"/>
      <c r="AC25" s="325"/>
      <c r="AD25" s="325"/>
      <c r="AE25" s="325"/>
      <c r="AF25" s="40"/>
      <c r="AG25" s="40"/>
      <c r="AH25" s="40"/>
      <c r="AI25" s="40"/>
      <c r="AJ25" s="40"/>
      <c r="AK25" s="325" t="s">
        <v>46</v>
      </c>
      <c r="AL25" s="325"/>
      <c r="AM25" s="325"/>
      <c r="AN25" s="325"/>
      <c r="AO25" s="325"/>
      <c r="AP25" s="40"/>
      <c r="AQ25" s="43"/>
      <c r="BE25" s="316"/>
    </row>
    <row r="26" spans="2:71" s="2" customFormat="1" ht="14.45" customHeight="1">
      <c r="B26" s="45"/>
      <c r="C26" s="46"/>
      <c r="D26" s="47" t="s">
        <v>47</v>
      </c>
      <c r="E26" s="46"/>
      <c r="F26" s="47" t="s">
        <v>48</v>
      </c>
      <c r="G26" s="46"/>
      <c r="H26" s="46"/>
      <c r="I26" s="46"/>
      <c r="J26" s="46"/>
      <c r="K26" s="46"/>
      <c r="L26" s="308">
        <v>0.21</v>
      </c>
      <c r="M26" s="309"/>
      <c r="N26" s="309"/>
      <c r="O26" s="309"/>
      <c r="P26" s="46"/>
      <c r="Q26" s="46"/>
      <c r="R26" s="46"/>
      <c r="S26" s="46"/>
      <c r="T26" s="46"/>
      <c r="U26" s="46"/>
      <c r="V26" s="46"/>
      <c r="W26" s="310">
        <f>ROUND(AZ51,2)</f>
        <v>0</v>
      </c>
      <c r="X26" s="309"/>
      <c r="Y26" s="309"/>
      <c r="Z26" s="309"/>
      <c r="AA26" s="309"/>
      <c r="AB26" s="309"/>
      <c r="AC26" s="309"/>
      <c r="AD26" s="309"/>
      <c r="AE26" s="309"/>
      <c r="AF26" s="46"/>
      <c r="AG26" s="46"/>
      <c r="AH26" s="46"/>
      <c r="AI26" s="46"/>
      <c r="AJ26" s="46"/>
      <c r="AK26" s="310">
        <f>ROUND(AV51,2)</f>
        <v>0</v>
      </c>
      <c r="AL26" s="309"/>
      <c r="AM26" s="309"/>
      <c r="AN26" s="309"/>
      <c r="AO26" s="309"/>
      <c r="AP26" s="46"/>
      <c r="AQ26" s="48"/>
      <c r="BE26" s="316"/>
    </row>
    <row r="27" spans="2:71" s="2" customFormat="1" ht="14.45" customHeight="1">
      <c r="B27" s="45"/>
      <c r="C27" s="46"/>
      <c r="D27" s="46"/>
      <c r="E27" s="46"/>
      <c r="F27" s="47" t="s">
        <v>49</v>
      </c>
      <c r="G27" s="46"/>
      <c r="H27" s="46"/>
      <c r="I27" s="46"/>
      <c r="J27" s="46"/>
      <c r="K27" s="46"/>
      <c r="L27" s="308">
        <v>0.15</v>
      </c>
      <c r="M27" s="309"/>
      <c r="N27" s="309"/>
      <c r="O27" s="309"/>
      <c r="P27" s="46"/>
      <c r="Q27" s="46"/>
      <c r="R27" s="46"/>
      <c r="S27" s="46"/>
      <c r="T27" s="46"/>
      <c r="U27" s="46"/>
      <c r="V27" s="46"/>
      <c r="W27" s="310">
        <f>ROUND(BA51,2)</f>
        <v>0</v>
      </c>
      <c r="X27" s="309"/>
      <c r="Y27" s="309"/>
      <c r="Z27" s="309"/>
      <c r="AA27" s="309"/>
      <c r="AB27" s="309"/>
      <c r="AC27" s="309"/>
      <c r="AD27" s="309"/>
      <c r="AE27" s="309"/>
      <c r="AF27" s="46"/>
      <c r="AG27" s="46"/>
      <c r="AH27" s="46"/>
      <c r="AI27" s="46"/>
      <c r="AJ27" s="46"/>
      <c r="AK27" s="310">
        <f>ROUND(AW51,2)</f>
        <v>0</v>
      </c>
      <c r="AL27" s="309"/>
      <c r="AM27" s="309"/>
      <c r="AN27" s="309"/>
      <c r="AO27" s="309"/>
      <c r="AP27" s="46"/>
      <c r="AQ27" s="48"/>
      <c r="BE27" s="316"/>
    </row>
    <row r="28" spans="2:71" s="2" customFormat="1" ht="14.45" hidden="1" customHeight="1">
      <c r="B28" s="45"/>
      <c r="C28" s="46"/>
      <c r="D28" s="46"/>
      <c r="E28" s="46"/>
      <c r="F28" s="47" t="s">
        <v>50</v>
      </c>
      <c r="G28" s="46"/>
      <c r="H28" s="46"/>
      <c r="I28" s="46"/>
      <c r="J28" s="46"/>
      <c r="K28" s="46"/>
      <c r="L28" s="308">
        <v>0.21</v>
      </c>
      <c r="M28" s="309"/>
      <c r="N28" s="309"/>
      <c r="O28" s="309"/>
      <c r="P28" s="46"/>
      <c r="Q28" s="46"/>
      <c r="R28" s="46"/>
      <c r="S28" s="46"/>
      <c r="T28" s="46"/>
      <c r="U28" s="46"/>
      <c r="V28" s="46"/>
      <c r="W28" s="310">
        <f>ROUND(BB51,2)</f>
        <v>0</v>
      </c>
      <c r="X28" s="309"/>
      <c r="Y28" s="309"/>
      <c r="Z28" s="309"/>
      <c r="AA28" s="309"/>
      <c r="AB28" s="309"/>
      <c r="AC28" s="309"/>
      <c r="AD28" s="309"/>
      <c r="AE28" s="309"/>
      <c r="AF28" s="46"/>
      <c r="AG28" s="46"/>
      <c r="AH28" s="46"/>
      <c r="AI28" s="46"/>
      <c r="AJ28" s="46"/>
      <c r="AK28" s="310">
        <v>0</v>
      </c>
      <c r="AL28" s="309"/>
      <c r="AM28" s="309"/>
      <c r="AN28" s="309"/>
      <c r="AO28" s="309"/>
      <c r="AP28" s="46"/>
      <c r="AQ28" s="48"/>
      <c r="BE28" s="316"/>
    </row>
    <row r="29" spans="2:71" s="2" customFormat="1" ht="14.45" hidden="1" customHeight="1">
      <c r="B29" s="45"/>
      <c r="C29" s="46"/>
      <c r="D29" s="46"/>
      <c r="E29" s="46"/>
      <c r="F29" s="47" t="s">
        <v>51</v>
      </c>
      <c r="G29" s="46"/>
      <c r="H29" s="46"/>
      <c r="I29" s="46"/>
      <c r="J29" s="46"/>
      <c r="K29" s="46"/>
      <c r="L29" s="308">
        <v>0.15</v>
      </c>
      <c r="M29" s="309"/>
      <c r="N29" s="309"/>
      <c r="O29" s="309"/>
      <c r="P29" s="46"/>
      <c r="Q29" s="46"/>
      <c r="R29" s="46"/>
      <c r="S29" s="46"/>
      <c r="T29" s="46"/>
      <c r="U29" s="46"/>
      <c r="V29" s="46"/>
      <c r="W29" s="310">
        <f>ROUND(BC51,2)</f>
        <v>0</v>
      </c>
      <c r="X29" s="309"/>
      <c r="Y29" s="309"/>
      <c r="Z29" s="309"/>
      <c r="AA29" s="309"/>
      <c r="AB29" s="309"/>
      <c r="AC29" s="309"/>
      <c r="AD29" s="309"/>
      <c r="AE29" s="309"/>
      <c r="AF29" s="46"/>
      <c r="AG29" s="46"/>
      <c r="AH29" s="46"/>
      <c r="AI29" s="46"/>
      <c r="AJ29" s="46"/>
      <c r="AK29" s="310">
        <v>0</v>
      </c>
      <c r="AL29" s="309"/>
      <c r="AM29" s="309"/>
      <c r="AN29" s="309"/>
      <c r="AO29" s="309"/>
      <c r="AP29" s="46"/>
      <c r="AQ29" s="48"/>
      <c r="BE29" s="316"/>
    </row>
    <row r="30" spans="2:71" s="2" customFormat="1" ht="14.45" hidden="1" customHeight="1">
      <c r="B30" s="45"/>
      <c r="C30" s="46"/>
      <c r="D30" s="46"/>
      <c r="E30" s="46"/>
      <c r="F30" s="47" t="s">
        <v>52</v>
      </c>
      <c r="G30" s="46"/>
      <c r="H30" s="46"/>
      <c r="I30" s="46"/>
      <c r="J30" s="46"/>
      <c r="K30" s="46"/>
      <c r="L30" s="308">
        <v>0</v>
      </c>
      <c r="M30" s="309"/>
      <c r="N30" s="309"/>
      <c r="O30" s="309"/>
      <c r="P30" s="46"/>
      <c r="Q30" s="46"/>
      <c r="R30" s="46"/>
      <c r="S30" s="46"/>
      <c r="T30" s="46"/>
      <c r="U30" s="46"/>
      <c r="V30" s="46"/>
      <c r="W30" s="310">
        <f>ROUND(BD51,2)</f>
        <v>0</v>
      </c>
      <c r="X30" s="309"/>
      <c r="Y30" s="309"/>
      <c r="Z30" s="309"/>
      <c r="AA30" s="309"/>
      <c r="AB30" s="309"/>
      <c r="AC30" s="309"/>
      <c r="AD30" s="309"/>
      <c r="AE30" s="309"/>
      <c r="AF30" s="46"/>
      <c r="AG30" s="46"/>
      <c r="AH30" s="46"/>
      <c r="AI30" s="46"/>
      <c r="AJ30" s="46"/>
      <c r="AK30" s="310">
        <v>0</v>
      </c>
      <c r="AL30" s="309"/>
      <c r="AM30" s="309"/>
      <c r="AN30" s="309"/>
      <c r="AO30" s="309"/>
      <c r="AP30" s="46"/>
      <c r="AQ30" s="48"/>
      <c r="BE30" s="316"/>
    </row>
    <row r="31" spans="2:71" s="1" customFormat="1" ht="6.95" customHeight="1">
      <c r="B31" s="39"/>
      <c r="C31" s="40"/>
      <c r="D31" s="40"/>
      <c r="E31" s="40"/>
      <c r="F31" s="40"/>
      <c r="G31" s="40"/>
      <c r="H31" s="40"/>
      <c r="I31" s="40"/>
      <c r="J31" s="40"/>
      <c r="K31" s="40"/>
      <c r="L31" s="40"/>
      <c r="M31" s="40"/>
      <c r="N31" s="40"/>
      <c r="O31" s="40"/>
      <c r="P31" s="40"/>
      <c r="Q31" s="40"/>
      <c r="R31" s="40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  <c r="AF31" s="40"/>
      <c r="AG31" s="40"/>
      <c r="AH31" s="40"/>
      <c r="AI31" s="40"/>
      <c r="AJ31" s="40"/>
      <c r="AK31" s="40"/>
      <c r="AL31" s="40"/>
      <c r="AM31" s="40"/>
      <c r="AN31" s="40"/>
      <c r="AO31" s="40"/>
      <c r="AP31" s="40"/>
      <c r="AQ31" s="43"/>
      <c r="BE31" s="316"/>
    </row>
    <row r="32" spans="2:71" s="1" customFormat="1" ht="25.9" customHeight="1">
      <c r="B32" s="39"/>
      <c r="C32" s="49"/>
      <c r="D32" s="50" t="s">
        <v>53</v>
      </c>
      <c r="E32" s="51"/>
      <c r="F32" s="51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51"/>
      <c r="T32" s="52" t="s">
        <v>54</v>
      </c>
      <c r="U32" s="51"/>
      <c r="V32" s="51"/>
      <c r="W32" s="51"/>
      <c r="X32" s="311" t="s">
        <v>55</v>
      </c>
      <c r="Y32" s="312"/>
      <c r="Z32" s="312"/>
      <c r="AA32" s="312"/>
      <c r="AB32" s="312"/>
      <c r="AC32" s="51"/>
      <c r="AD32" s="51"/>
      <c r="AE32" s="51"/>
      <c r="AF32" s="51"/>
      <c r="AG32" s="51"/>
      <c r="AH32" s="51"/>
      <c r="AI32" s="51"/>
      <c r="AJ32" s="51"/>
      <c r="AK32" s="313">
        <f>SUM(AK23:AK30)</f>
        <v>0</v>
      </c>
      <c r="AL32" s="312"/>
      <c r="AM32" s="312"/>
      <c r="AN32" s="312"/>
      <c r="AO32" s="314"/>
      <c r="AP32" s="49"/>
      <c r="AQ32" s="53"/>
      <c r="BE32" s="316"/>
    </row>
    <row r="33" spans="2:56" s="1" customFormat="1" ht="6.95" customHeight="1">
      <c r="B33" s="39"/>
      <c r="C33" s="40"/>
      <c r="D33" s="40"/>
      <c r="E33" s="40"/>
      <c r="F33" s="40"/>
      <c r="G33" s="40"/>
      <c r="H33" s="40"/>
      <c r="I33" s="40"/>
      <c r="J33" s="40"/>
      <c r="K33" s="40"/>
      <c r="L33" s="40"/>
      <c r="M33" s="40"/>
      <c r="N33" s="40"/>
      <c r="O33" s="40"/>
      <c r="P33" s="40"/>
      <c r="Q33" s="40"/>
      <c r="R33" s="40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  <c r="AF33" s="40"/>
      <c r="AG33" s="40"/>
      <c r="AH33" s="40"/>
      <c r="AI33" s="40"/>
      <c r="AJ33" s="40"/>
      <c r="AK33" s="40"/>
      <c r="AL33" s="40"/>
      <c r="AM33" s="40"/>
      <c r="AN33" s="40"/>
      <c r="AO33" s="40"/>
      <c r="AP33" s="40"/>
      <c r="AQ33" s="43"/>
    </row>
    <row r="34" spans="2:56" s="1" customFormat="1" ht="6.95" customHeight="1">
      <c r="B34" s="54"/>
      <c r="C34" s="55"/>
      <c r="D34" s="55"/>
      <c r="E34" s="55"/>
      <c r="F34" s="55"/>
      <c r="G34" s="55"/>
      <c r="H34" s="55"/>
      <c r="I34" s="55"/>
      <c r="J34" s="55"/>
      <c r="K34" s="55"/>
      <c r="L34" s="55"/>
      <c r="M34" s="55"/>
      <c r="N34" s="55"/>
      <c r="O34" s="55"/>
      <c r="P34" s="55"/>
      <c r="Q34" s="55"/>
      <c r="R34" s="55"/>
      <c r="S34" s="55"/>
      <c r="T34" s="55"/>
      <c r="U34" s="55"/>
      <c r="V34" s="55"/>
      <c r="W34" s="55"/>
      <c r="X34" s="55"/>
      <c r="Y34" s="55"/>
      <c r="Z34" s="55"/>
      <c r="AA34" s="55"/>
      <c r="AB34" s="55"/>
      <c r="AC34" s="55"/>
      <c r="AD34" s="55"/>
      <c r="AE34" s="55"/>
      <c r="AF34" s="55"/>
      <c r="AG34" s="55"/>
      <c r="AH34" s="55"/>
      <c r="AI34" s="55"/>
      <c r="AJ34" s="55"/>
      <c r="AK34" s="55"/>
      <c r="AL34" s="55"/>
      <c r="AM34" s="55"/>
      <c r="AN34" s="55"/>
      <c r="AO34" s="55"/>
      <c r="AP34" s="55"/>
      <c r="AQ34" s="56"/>
    </row>
    <row r="38" spans="2:56" s="1" customFormat="1" ht="6.95" customHeight="1">
      <c r="B38" s="57"/>
      <c r="C38" s="58"/>
      <c r="D38" s="58"/>
      <c r="E38" s="58"/>
      <c r="F38" s="58"/>
      <c r="G38" s="58"/>
      <c r="H38" s="58"/>
      <c r="I38" s="58"/>
      <c r="J38" s="58"/>
      <c r="K38" s="58"/>
      <c r="L38" s="58"/>
      <c r="M38" s="58"/>
      <c r="N38" s="58"/>
      <c r="O38" s="58"/>
      <c r="P38" s="58"/>
      <c r="Q38" s="58"/>
      <c r="R38" s="58"/>
      <c r="S38" s="58"/>
      <c r="T38" s="58"/>
      <c r="U38" s="58"/>
      <c r="V38" s="58"/>
      <c r="W38" s="58"/>
      <c r="X38" s="58"/>
      <c r="Y38" s="58"/>
      <c r="Z38" s="58"/>
      <c r="AA38" s="58"/>
      <c r="AB38" s="58"/>
      <c r="AC38" s="58"/>
      <c r="AD38" s="58"/>
      <c r="AE38" s="58"/>
      <c r="AF38" s="58"/>
      <c r="AG38" s="58"/>
      <c r="AH38" s="58"/>
      <c r="AI38" s="58"/>
      <c r="AJ38" s="58"/>
      <c r="AK38" s="58"/>
      <c r="AL38" s="58"/>
      <c r="AM38" s="58"/>
      <c r="AN38" s="58"/>
      <c r="AO38" s="58"/>
      <c r="AP38" s="58"/>
      <c r="AQ38" s="58"/>
      <c r="AR38" s="39"/>
    </row>
    <row r="39" spans="2:56" s="1" customFormat="1" ht="36.950000000000003" customHeight="1">
      <c r="B39" s="39"/>
      <c r="C39" s="59" t="s">
        <v>56</v>
      </c>
      <c r="AR39" s="39"/>
    </row>
    <row r="40" spans="2:56" s="1" customFormat="1" ht="6.95" customHeight="1">
      <c r="B40" s="39"/>
      <c r="AR40" s="39"/>
    </row>
    <row r="41" spans="2:56" s="3" customFormat="1" ht="14.45" customHeight="1">
      <c r="B41" s="60"/>
      <c r="C41" s="61" t="s">
        <v>16</v>
      </c>
      <c r="L41" s="3" t="str">
        <f>K5</f>
        <v>MIK_PROPOJ_BEZR_ZIZ</v>
      </c>
      <c r="AR41" s="60"/>
    </row>
    <row r="42" spans="2:56" s="4" customFormat="1" ht="36.950000000000003" customHeight="1">
      <c r="B42" s="62"/>
      <c r="C42" s="63" t="s">
        <v>19</v>
      </c>
      <c r="L42" s="296" t="str">
        <f>K6</f>
        <v>Mikulov - propojka ulic Bezručova a Žižkova, dešťová kanalizace</v>
      </c>
      <c r="M42" s="297"/>
      <c r="N42" s="297"/>
      <c r="O42" s="297"/>
      <c r="P42" s="297"/>
      <c r="Q42" s="297"/>
      <c r="R42" s="297"/>
      <c r="S42" s="297"/>
      <c r="T42" s="297"/>
      <c r="U42" s="297"/>
      <c r="V42" s="297"/>
      <c r="W42" s="297"/>
      <c r="X42" s="297"/>
      <c r="Y42" s="297"/>
      <c r="Z42" s="297"/>
      <c r="AA42" s="297"/>
      <c r="AB42" s="297"/>
      <c r="AC42" s="297"/>
      <c r="AD42" s="297"/>
      <c r="AE42" s="297"/>
      <c r="AF42" s="297"/>
      <c r="AG42" s="297"/>
      <c r="AH42" s="297"/>
      <c r="AI42" s="297"/>
      <c r="AJ42" s="297"/>
      <c r="AK42" s="297"/>
      <c r="AL42" s="297"/>
      <c r="AM42" s="297"/>
      <c r="AN42" s="297"/>
      <c r="AO42" s="297"/>
      <c r="AR42" s="62"/>
    </row>
    <row r="43" spans="2:56" s="1" customFormat="1" ht="6.95" customHeight="1">
      <c r="B43" s="39"/>
      <c r="AR43" s="39"/>
    </row>
    <row r="44" spans="2:56" s="1" customFormat="1" ht="15">
      <c r="B44" s="39"/>
      <c r="C44" s="61" t="s">
        <v>25</v>
      </c>
      <c r="L44" s="64" t="str">
        <f>IF(K8="","",K8)</f>
        <v>Mikulov</v>
      </c>
      <c r="AI44" s="61" t="s">
        <v>27</v>
      </c>
      <c r="AM44" s="298" t="str">
        <f>IF(AN8= "","",AN8)</f>
        <v>6. 8. 2018</v>
      </c>
      <c r="AN44" s="298"/>
      <c r="AR44" s="39"/>
    </row>
    <row r="45" spans="2:56" s="1" customFormat="1" ht="6.95" customHeight="1">
      <c r="B45" s="39"/>
      <c r="AR45" s="39"/>
    </row>
    <row r="46" spans="2:56" s="1" customFormat="1" ht="15">
      <c r="B46" s="39"/>
      <c r="C46" s="61" t="s">
        <v>33</v>
      </c>
      <c r="L46" s="3" t="str">
        <f>IF(E11= "","",E11)</f>
        <v>Město Mikulov</v>
      </c>
      <c r="AI46" s="61" t="s">
        <v>39</v>
      </c>
      <c r="AM46" s="299" t="str">
        <f>IF(E17="","",E17)</f>
        <v xml:space="preserve">Jiří Třináctý, DiS. </v>
      </c>
      <c r="AN46" s="299"/>
      <c r="AO46" s="299"/>
      <c r="AP46" s="299"/>
      <c r="AR46" s="39"/>
      <c r="AS46" s="300" t="s">
        <v>57</v>
      </c>
      <c r="AT46" s="301"/>
      <c r="AU46" s="66"/>
      <c r="AV46" s="66"/>
      <c r="AW46" s="66"/>
      <c r="AX46" s="66"/>
      <c r="AY46" s="66"/>
      <c r="AZ46" s="66"/>
      <c r="BA46" s="66"/>
      <c r="BB46" s="66"/>
      <c r="BC46" s="66"/>
      <c r="BD46" s="67"/>
    </row>
    <row r="47" spans="2:56" s="1" customFormat="1" ht="15">
      <c r="B47" s="39"/>
      <c r="C47" s="61" t="s">
        <v>37</v>
      </c>
      <c r="L47" s="3" t="str">
        <f>IF(E14= "Vyplň údaj","",E14)</f>
        <v/>
      </c>
      <c r="AR47" s="39"/>
      <c r="AS47" s="302"/>
      <c r="AT47" s="303"/>
      <c r="AU47" s="40"/>
      <c r="AV47" s="40"/>
      <c r="AW47" s="40"/>
      <c r="AX47" s="40"/>
      <c r="AY47" s="40"/>
      <c r="AZ47" s="40"/>
      <c r="BA47" s="40"/>
      <c r="BB47" s="40"/>
      <c r="BC47" s="40"/>
      <c r="BD47" s="68"/>
    </row>
    <row r="48" spans="2:56" s="1" customFormat="1" ht="10.9" customHeight="1">
      <c r="B48" s="39"/>
      <c r="AR48" s="39"/>
      <c r="AS48" s="302"/>
      <c r="AT48" s="303"/>
      <c r="AU48" s="40"/>
      <c r="AV48" s="40"/>
      <c r="AW48" s="40"/>
      <c r="AX48" s="40"/>
      <c r="AY48" s="40"/>
      <c r="AZ48" s="40"/>
      <c r="BA48" s="40"/>
      <c r="BB48" s="40"/>
      <c r="BC48" s="40"/>
      <c r="BD48" s="68"/>
    </row>
    <row r="49" spans="1:91" s="1" customFormat="1" ht="29.25" customHeight="1">
      <c r="B49" s="39"/>
      <c r="C49" s="304" t="s">
        <v>58</v>
      </c>
      <c r="D49" s="305"/>
      <c r="E49" s="305"/>
      <c r="F49" s="305"/>
      <c r="G49" s="305"/>
      <c r="H49" s="69"/>
      <c r="I49" s="306" t="s">
        <v>59</v>
      </c>
      <c r="J49" s="305"/>
      <c r="K49" s="305"/>
      <c r="L49" s="305"/>
      <c r="M49" s="305"/>
      <c r="N49" s="305"/>
      <c r="O49" s="305"/>
      <c r="P49" s="305"/>
      <c r="Q49" s="305"/>
      <c r="R49" s="305"/>
      <c r="S49" s="305"/>
      <c r="T49" s="305"/>
      <c r="U49" s="305"/>
      <c r="V49" s="305"/>
      <c r="W49" s="305"/>
      <c r="X49" s="305"/>
      <c r="Y49" s="305"/>
      <c r="Z49" s="305"/>
      <c r="AA49" s="305"/>
      <c r="AB49" s="305"/>
      <c r="AC49" s="305"/>
      <c r="AD49" s="305"/>
      <c r="AE49" s="305"/>
      <c r="AF49" s="305"/>
      <c r="AG49" s="307" t="s">
        <v>60</v>
      </c>
      <c r="AH49" s="305"/>
      <c r="AI49" s="305"/>
      <c r="AJ49" s="305"/>
      <c r="AK49" s="305"/>
      <c r="AL49" s="305"/>
      <c r="AM49" s="305"/>
      <c r="AN49" s="306" t="s">
        <v>61</v>
      </c>
      <c r="AO49" s="305"/>
      <c r="AP49" s="305"/>
      <c r="AQ49" s="70" t="s">
        <v>62</v>
      </c>
      <c r="AR49" s="39"/>
      <c r="AS49" s="71" t="s">
        <v>63</v>
      </c>
      <c r="AT49" s="72" t="s">
        <v>64</v>
      </c>
      <c r="AU49" s="72" t="s">
        <v>65</v>
      </c>
      <c r="AV49" s="72" t="s">
        <v>66</v>
      </c>
      <c r="AW49" s="72" t="s">
        <v>67</v>
      </c>
      <c r="AX49" s="72" t="s">
        <v>68</v>
      </c>
      <c r="AY49" s="72" t="s">
        <v>69</v>
      </c>
      <c r="AZ49" s="72" t="s">
        <v>70</v>
      </c>
      <c r="BA49" s="72" t="s">
        <v>71</v>
      </c>
      <c r="BB49" s="72" t="s">
        <v>72</v>
      </c>
      <c r="BC49" s="72" t="s">
        <v>73</v>
      </c>
      <c r="BD49" s="73" t="s">
        <v>74</v>
      </c>
    </row>
    <row r="50" spans="1:91" s="1" customFormat="1" ht="10.9" customHeight="1">
      <c r="B50" s="39"/>
      <c r="AR50" s="39"/>
      <c r="AS50" s="74"/>
      <c r="AT50" s="66"/>
      <c r="AU50" s="66"/>
      <c r="AV50" s="66"/>
      <c r="AW50" s="66"/>
      <c r="AX50" s="66"/>
      <c r="AY50" s="66"/>
      <c r="AZ50" s="66"/>
      <c r="BA50" s="66"/>
      <c r="BB50" s="66"/>
      <c r="BC50" s="66"/>
      <c r="BD50" s="67"/>
    </row>
    <row r="51" spans="1:91" s="4" customFormat="1" ht="32.450000000000003" customHeight="1">
      <c r="B51" s="62"/>
      <c r="C51" s="75" t="s">
        <v>75</v>
      </c>
      <c r="D51" s="76"/>
      <c r="E51" s="76"/>
      <c r="F51" s="76"/>
      <c r="G51" s="76"/>
      <c r="H51" s="76"/>
      <c r="I51" s="76"/>
      <c r="J51" s="76"/>
      <c r="K51" s="76"/>
      <c r="L51" s="76"/>
      <c r="M51" s="76"/>
      <c r="N51" s="76"/>
      <c r="O51" s="76"/>
      <c r="P51" s="76"/>
      <c r="Q51" s="76"/>
      <c r="R51" s="76"/>
      <c r="S51" s="76"/>
      <c r="T51" s="76"/>
      <c r="U51" s="76"/>
      <c r="V51" s="76"/>
      <c r="W51" s="76"/>
      <c r="X51" s="76"/>
      <c r="Y51" s="76"/>
      <c r="Z51" s="76"/>
      <c r="AA51" s="76"/>
      <c r="AB51" s="76"/>
      <c r="AC51" s="76"/>
      <c r="AD51" s="76"/>
      <c r="AE51" s="76"/>
      <c r="AF51" s="76"/>
      <c r="AG51" s="289">
        <f>ROUND(SUM(AG52:AG53),2)</f>
        <v>0</v>
      </c>
      <c r="AH51" s="289"/>
      <c r="AI51" s="289"/>
      <c r="AJ51" s="289"/>
      <c r="AK51" s="289"/>
      <c r="AL51" s="289"/>
      <c r="AM51" s="289"/>
      <c r="AN51" s="290">
        <f>SUM(AG51,AT51)</f>
        <v>0</v>
      </c>
      <c r="AO51" s="290"/>
      <c r="AP51" s="290"/>
      <c r="AQ51" s="77" t="s">
        <v>5</v>
      </c>
      <c r="AR51" s="62"/>
      <c r="AS51" s="78">
        <f>ROUND(SUM(AS52:AS53),2)</f>
        <v>0</v>
      </c>
      <c r="AT51" s="79">
        <f>ROUND(SUM(AV51:AW51),2)</f>
        <v>0</v>
      </c>
      <c r="AU51" s="80">
        <f>ROUND(SUM(AU52:AU53),5)</f>
        <v>0</v>
      </c>
      <c r="AV51" s="79">
        <f>ROUND(AZ51*L26,2)</f>
        <v>0</v>
      </c>
      <c r="AW51" s="79">
        <f>ROUND(BA51*L27,2)</f>
        <v>0</v>
      </c>
      <c r="AX51" s="79">
        <f>ROUND(BB51*L26,2)</f>
        <v>0</v>
      </c>
      <c r="AY51" s="79">
        <f>ROUND(BC51*L27,2)</f>
        <v>0</v>
      </c>
      <c r="AZ51" s="79">
        <f>ROUND(SUM(AZ52:AZ53),2)</f>
        <v>0</v>
      </c>
      <c r="BA51" s="79">
        <f>ROUND(SUM(BA52:BA53),2)</f>
        <v>0</v>
      </c>
      <c r="BB51" s="79">
        <f>ROUND(SUM(BB52:BB53),2)</f>
        <v>0</v>
      </c>
      <c r="BC51" s="79">
        <f>ROUND(SUM(BC52:BC53),2)</f>
        <v>0</v>
      </c>
      <c r="BD51" s="81">
        <f>ROUND(SUM(BD52:BD53),2)</f>
        <v>0</v>
      </c>
      <c r="BS51" s="63" t="s">
        <v>76</v>
      </c>
      <c r="BT51" s="63" t="s">
        <v>77</v>
      </c>
      <c r="BU51" s="82" t="s">
        <v>78</v>
      </c>
      <c r="BV51" s="63" t="s">
        <v>79</v>
      </c>
      <c r="BW51" s="63" t="s">
        <v>7</v>
      </c>
      <c r="BX51" s="63" t="s">
        <v>80</v>
      </c>
      <c r="CL51" s="63" t="s">
        <v>22</v>
      </c>
    </row>
    <row r="52" spans="1:91" s="5" customFormat="1" ht="16.5" customHeight="1">
      <c r="A52" s="83" t="s">
        <v>81</v>
      </c>
      <c r="B52" s="84"/>
      <c r="C52" s="85"/>
      <c r="D52" s="295" t="s">
        <v>82</v>
      </c>
      <c r="E52" s="295"/>
      <c r="F52" s="295"/>
      <c r="G52" s="295"/>
      <c r="H52" s="295"/>
      <c r="I52" s="86"/>
      <c r="J52" s="295" t="s">
        <v>83</v>
      </c>
      <c r="K52" s="295"/>
      <c r="L52" s="295"/>
      <c r="M52" s="295"/>
      <c r="N52" s="295"/>
      <c r="O52" s="295"/>
      <c r="P52" s="295"/>
      <c r="Q52" s="295"/>
      <c r="R52" s="295"/>
      <c r="S52" s="295"/>
      <c r="T52" s="295"/>
      <c r="U52" s="295"/>
      <c r="V52" s="295"/>
      <c r="W52" s="295"/>
      <c r="X52" s="295"/>
      <c r="Y52" s="295"/>
      <c r="Z52" s="295"/>
      <c r="AA52" s="295"/>
      <c r="AB52" s="295"/>
      <c r="AC52" s="295"/>
      <c r="AD52" s="295"/>
      <c r="AE52" s="295"/>
      <c r="AF52" s="295"/>
      <c r="AG52" s="293">
        <f>'ZRN - Základní rozpočtové...'!J27</f>
        <v>0</v>
      </c>
      <c r="AH52" s="294"/>
      <c r="AI52" s="294"/>
      <c r="AJ52" s="294"/>
      <c r="AK52" s="294"/>
      <c r="AL52" s="294"/>
      <c r="AM52" s="294"/>
      <c r="AN52" s="293">
        <f>SUM(AG52,AT52)</f>
        <v>0</v>
      </c>
      <c r="AO52" s="294"/>
      <c r="AP52" s="294"/>
      <c r="AQ52" s="87" t="s">
        <v>84</v>
      </c>
      <c r="AR52" s="84"/>
      <c r="AS52" s="88">
        <v>0</v>
      </c>
      <c r="AT52" s="89">
        <f>ROUND(SUM(AV52:AW52),2)</f>
        <v>0</v>
      </c>
      <c r="AU52" s="90">
        <f>'ZRN - Základní rozpočtové...'!P86</f>
        <v>0</v>
      </c>
      <c r="AV52" s="89">
        <f>'ZRN - Základní rozpočtové...'!J30</f>
        <v>0</v>
      </c>
      <c r="AW52" s="89">
        <f>'ZRN - Základní rozpočtové...'!J31</f>
        <v>0</v>
      </c>
      <c r="AX52" s="89">
        <f>'ZRN - Základní rozpočtové...'!J32</f>
        <v>0</v>
      </c>
      <c r="AY52" s="89">
        <f>'ZRN - Základní rozpočtové...'!J33</f>
        <v>0</v>
      </c>
      <c r="AZ52" s="89">
        <f>'ZRN - Základní rozpočtové...'!F30</f>
        <v>0</v>
      </c>
      <c r="BA52" s="89">
        <f>'ZRN - Základní rozpočtové...'!F31</f>
        <v>0</v>
      </c>
      <c r="BB52" s="89">
        <f>'ZRN - Základní rozpočtové...'!F32</f>
        <v>0</v>
      </c>
      <c r="BC52" s="89">
        <f>'ZRN - Základní rozpočtové...'!F33</f>
        <v>0</v>
      </c>
      <c r="BD52" s="91">
        <f>'ZRN - Základní rozpočtové...'!F34</f>
        <v>0</v>
      </c>
      <c r="BT52" s="92" t="s">
        <v>85</v>
      </c>
      <c r="BV52" s="92" t="s">
        <v>79</v>
      </c>
      <c r="BW52" s="92" t="s">
        <v>86</v>
      </c>
      <c r="BX52" s="92" t="s">
        <v>7</v>
      </c>
      <c r="CL52" s="92" t="s">
        <v>22</v>
      </c>
      <c r="CM52" s="92" t="s">
        <v>87</v>
      </c>
    </row>
    <row r="53" spans="1:91" s="5" customFormat="1" ht="16.5" customHeight="1">
      <c r="A53" s="83" t="s">
        <v>81</v>
      </c>
      <c r="B53" s="84"/>
      <c r="C53" s="85"/>
      <c r="D53" s="295" t="s">
        <v>88</v>
      </c>
      <c r="E53" s="295"/>
      <c r="F53" s="295"/>
      <c r="G53" s="295"/>
      <c r="H53" s="295"/>
      <c r="I53" s="86"/>
      <c r="J53" s="295" t="s">
        <v>89</v>
      </c>
      <c r="K53" s="295"/>
      <c r="L53" s="295"/>
      <c r="M53" s="295"/>
      <c r="N53" s="295"/>
      <c r="O53" s="295"/>
      <c r="P53" s="295"/>
      <c r="Q53" s="295"/>
      <c r="R53" s="295"/>
      <c r="S53" s="295"/>
      <c r="T53" s="295"/>
      <c r="U53" s="295"/>
      <c r="V53" s="295"/>
      <c r="W53" s="295"/>
      <c r="X53" s="295"/>
      <c r="Y53" s="295"/>
      <c r="Z53" s="295"/>
      <c r="AA53" s="295"/>
      <c r="AB53" s="295"/>
      <c r="AC53" s="295"/>
      <c r="AD53" s="295"/>
      <c r="AE53" s="295"/>
      <c r="AF53" s="295"/>
      <c r="AG53" s="293">
        <f>'VRN - Vedlejší rozpočtové...'!J27</f>
        <v>0</v>
      </c>
      <c r="AH53" s="294"/>
      <c r="AI53" s="294"/>
      <c r="AJ53" s="294"/>
      <c r="AK53" s="294"/>
      <c r="AL53" s="294"/>
      <c r="AM53" s="294"/>
      <c r="AN53" s="293">
        <f>SUM(AG53,AT53)</f>
        <v>0</v>
      </c>
      <c r="AO53" s="294"/>
      <c r="AP53" s="294"/>
      <c r="AQ53" s="87" t="s">
        <v>84</v>
      </c>
      <c r="AR53" s="84"/>
      <c r="AS53" s="93">
        <v>0</v>
      </c>
      <c r="AT53" s="94">
        <f>ROUND(SUM(AV53:AW53),2)</f>
        <v>0</v>
      </c>
      <c r="AU53" s="95">
        <f>'VRN - Vedlejší rozpočtové...'!P78</f>
        <v>0</v>
      </c>
      <c r="AV53" s="94">
        <f>'VRN - Vedlejší rozpočtové...'!J30</f>
        <v>0</v>
      </c>
      <c r="AW53" s="94">
        <f>'VRN - Vedlejší rozpočtové...'!J31</f>
        <v>0</v>
      </c>
      <c r="AX53" s="94">
        <f>'VRN - Vedlejší rozpočtové...'!J32</f>
        <v>0</v>
      </c>
      <c r="AY53" s="94">
        <f>'VRN - Vedlejší rozpočtové...'!J33</f>
        <v>0</v>
      </c>
      <c r="AZ53" s="94">
        <f>'VRN - Vedlejší rozpočtové...'!F30</f>
        <v>0</v>
      </c>
      <c r="BA53" s="94">
        <f>'VRN - Vedlejší rozpočtové...'!F31</f>
        <v>0</v>
      </c>
      <c r="BB53" s="94">
        <f>'VRN - Vedlejší rozpočtové...'!F32</f>
        <v>0</v>
      </c>
      <c r="BC53" s="94">
        <f>'VRN - Vedlejší rozpočtové...'!F33</f>
        <v>0</v>
      </c>
      <c r="BD53" s="96">
        <f>'VRN - Vedlejší rozpočtové...'!F34</f>
        <v>0</v>
      </c>
      <c r="BT53" s="92" t="s">
        <v>85</v>
      </c>
      <c r="BV53" s="92" t="s">
        <v>79</v>
      </c>
      <c r="BW53" s="92" t="s">
        <v>90</v>
      </c>
      <c r="BX53" s="92" t="s">
        <v>7</v>
      </c>
      <c r="CL53" s="92" t="s">
        <v>22</v>
      </c>
      <c r="CM53" s="92" t="s">
        <v>87</v>
      </c>
    </row>
    <row r="54" spans="1:91" s="1" customFormat="1" ht="30" customHeight="1">
      <c r="B54" s="39"/>
      <c r="AR54" s="39"/>
    </row>
    <row r="55" spans="1:91" s="1" customFormat="1" ht="6.95" customHeight="1">
      <c r="B55" s="54"/>
      <c r="C55" s="55"/>
      <c r="D55" s="55"/>
      <c r="E55" s="55"/>
      <c r="F55" s="55"/>
      <c r="G55" s="55"/>
      <c r="H55" s="55"/>
      <c r="I55" s="55"/>
      <c r="J55" s="55"/>
      <c r="K55" s="55"/>
      <c r="L55" s="55"/>
      <c r="M55" s="55"/>
      <c r="N55" s="55"/>
      <c r="O55" s="55"/>
      <c r="P55" s="55"/>
      <c r="Q55" s="55"/>
      <c r="R55" s="55"/>
      <c r="S55" s="55"/>
      <c r="T55" s="55"/>
      <c r="U55" s="55"/>
      <c r="V55" s="55"/>
      <c r="W55" s="55"/>
      <c r="X55" s="55"/>
      <c r="Y55" s="55"/>
      <c r="Z55" s="55"/>
      <c r="AA55" s="55"/>
      <c r="AB55" s="55"/>
      <c r="AC55" s="55"/>
      <c r="AD55" s="55"/>
      <c r="AE55" s="55"/>
      <c r="AF55" s="55"/>
      <c r="AG55" s="55"/>
      <c r="AH55" s="55"/>
      <c r="AI55" s="55"/>
      <c r="AJ55" s="55"/>
      <c r="AK55" s="55"/>
      <c r="AL55" s="55"/>
      <c r="AM55" s="55"/>
      <c r="AN55" s="55"/>
      <c r="AO55" s="55"/>
      <c r="AP55" s="55"/>
      <c r="AQ55" s="55"/>
      <c r="AR55" s="39"/>
    </row>
  </sheetData>
  <mergeCells count="45">
    <mergeCell ref="L28:O28"/>
    <mergeCell ref="L26:O26"/>
    <mergeCell ref="W26:AE26"/>
    <mergeCell ref="AK26:AO26"/>
    <mergeCell ref="L27:O27"/>
    <mergeCell ref="W27:AE27"/>
    <mergeCell ref="AK27:AO27"/>
    <mergeCell ref="K6:AO6"/>
    <mergeCell ref="E14:AJ14"/>
    <mergeCell ref="E20:AN20"/>
    <mergeCell ref="AK23:AO23"/>
    <mergeCell ref="L25:O25"/>
    <mergeCell ref="W25:AE25"/>
    <mergeCell ref="AK25:AO25"/>
    <mergeCell ref="C49:G49"/>
    <mergeCell ref="I49:AF49"/>
    <mergeCell ref="AG49:AM49"/>
    <mergeCell ref="AN49:AP49"/>
    <mergeCell ref="L30:O30"/>
    <mergeCell ref="W30:AE30"/>
    <mergeCell ref="AK30:AO30"/>
    <mergeCell ref="X32:AB32"/>
    <mergeCell ref="AK32:AO32"/>
    <mergeCell ref="D52:H52"/>
    <mergeCell ref="J52:AF52"/>
    <mergeCell ref="AN53:AP53"/>
    <mergeCell ref="AG53:AM53"/>
    <mergeCell ref="D53:H53"/>
    <mergeCell ref="J53:AF53"/>
    <mergeCell ref="AG51:AM51"/>
    <mergeCell ref="AN51:AP51"/>
    <mergeCell ref="AR2:BE2"/>
    <mergeCell ref="AN52:AP52"/>
    <mergeCell ref="AG52:AM52"/>
    <mergeCell ref="L42:AO42"/>
    <mergeCell ref="AM44:AN44"/>
    <mergeCell ref="AM46:AP46"/>
    <mergeCell ref="AS46:AT48"/>
    <mergeCell ref="W28:AE28"/>
    <mergeCell ref="AK28:AO28"/>
    <mergeCell ref="L29:O29"/>
    <mergeCell ref="W29:AE29"/>
    <mergeCell ref="AK29:AO29"/>
    <mergeCell ref="BE5:BE32"/>
    <mergeCell ref="K5:AO5"/>
  </mergeCells>
  <hyperlinks>
    <hyperlink ref="K1:S1" location="C2" display="1) Rekapitulace stavby"/>
    <hyperlink ref="W1:AI1" location="C51" display="2) Rekapitulace objektů stavby a soupisů prací"/>
    <hyperlink ref="A52" location="'ZRN - Základní rozpočtové...'!C2" display="/"/>
    <hyperlink ref="A53" location="'VRN - Vedlejší rozpočtové...'!C2" display="/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R214"/>
  <sheetViews>
    <sheetView showGridLines="0" workbookViewId="0">
      <pane ySplit="1" topLeftCell="A2" activePane="bottomLeft" state="frozen"/>
      <selection pane="bottomLeft" activeCell="K204" sqref="K204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97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18"/>
      <c r="B1" s="98"/>
      <c r="C1" s="98"/>
      <c r="D1" s="99" t="s">
        <v>1</v>
      </c>
      <c r="E1" s="98"/>
      <c r="F1" s="100" t="s">
        <v>91</v>
      </c>
      <c r="G1" s="330" t="s">
        <v>92</v>
      </c>
      <c r="H1" s="330"/>
      <c r="I1" s="101"/>
      <c r="J1" s="100" t="s">
        <v>93</v>
      </c>
      <c r="K1" s="99" t="s">
        <v>94</v>
      </c>
      <c r="L1" s="100" t="s">
        <v>95</v>
      </c>
      <c r="M1" s="100"/>
      <c r="N1" s="100"/>
      <c r="O1" s="100"/>
      <c r="P1" s="100"/>
      <c r="Q1" s="100"/>
      <c r="R1" s="100"/>
      <c r="S1" s="100"/>
      <c r="T1" s="100"/>
      <c r="U1" s="17"/>
      <c r="V1" s="17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  <c r="BO1" s="18"/>
      <c r="BP1" s="18"/>
      <c r="BQ1" s="18"/>
      <c r="BR1" s="18"/>
    </row>
    <row r="2" spans="1:70" ht="36.950000000000003" customHeight="1">
      <c r="L2" s="291" t="s">
        <v>8</v>
      </c>
      <c r="M2" s="292"/>
      <c r="N2" s="292"/>
      <c r="O2" s="292"/>
      <c r="P2" s="292"/>
      <c r="Q2" s="292"/>
      <c r="R2" s="292"/>
      <c r="S2" s="292"/>
      <c r="T2" s="292"/>
      <c r="U2" s="292"/>
      <c r="V2" s="292"/>
      <c r="AT2" s="21" t="s">
        <v>86</v>
      </c>
    </row>
    <row r="3" spans="1:70" ht="6.95" customHeight="1">
      <c r="B3" s="22"/>
      <c r="C3" s="23"/>
      <c r="D3" s="23"/>
      <c r="E3" s="23"/>
      <c r="F3" s="23"/>
      <c r="G3" s="23"/>
      <c r="H3" s="23"/>
      <c r="I3" s="102"/>
      <c r="J3" s="23"/>
      <c r="K3" s="24"/>
      <c r="AT3" s="21" t="s">
        <v>87</v>
      </c>
    </row>
    <row r="4" spans="1:70" ht="36.950000000000003" customHeight="1">
      <c r="B4" s="25"/>
      <c r="C4" s="26"/>
      <c r="D4" s="27" t="s">
        <v>96</v>
      </c>
      <c r="E4" s="26"/>
      <c r="F4" s="26"/>
      <c r="G4" s="26"/>
      <c r="H4" s="26"/>
      <c r="I4" s="103"/>
      <c r="J4" s="26"/>
      <c r="K4" s="28"/>
      <c r="M4" s="29" t="s">
        <v>13</v>
      </c>
      <c r="AT4" s="21" t="s">
        <v>6</v>
      </c>
    </row>
    <row r="5" spans="1:70" ht="6.95" customHeight="1">
      <c r="B5" s="25"/>
      <c r="C5" s="26"/>
      <c r="D5" s="26"/>
      <c r="E5" s="26"/>
      <c r="F5" s="26"/>
      <c r="G5" s="26"/>
      <c r="H5" s="26"/>
      <c r="I5" s="103"/>
      <c r="J5" s="26"/>
      <c r="K5" s="28"/>
    </row>
    <row r="6" spans="1:70" ht="15">
      <c r="B6" s="25"/>
      <c r="C6" s="26"/>
      <c r="D6" s="34" t="s">
        <v>19</v>
      </c>
      <c r="E6" s="26"/>
      <c r="F6" s="26"/>
      <c r="G6" s="26"/>
      <c r="H6" s="26"/>
      <c r="I6" s="103"/>
      <c r="J6" s="26"/>
      <c r="K6" s="28"/>
    </row>
    <row r="7" spans="1:70" ht="16.5" customHeight="1">
      <c r="B7" s="25"/>
      <c r="C7" s="26"/>
      <c r="D7" s="26"/>
      <c r="E7" s="331" t="str">
        <f>'Rekapitulace stavby'!K6</f>
        <v>Mikulov - propojka ulic Bezručova a Žižkova, dešťová kanalizace</v>
      </c>
      <c r="F7" s="332"/>
      <c r="G7" s="332"/>
      <c r="H7" s="332"/>
      <c r="I7" s="103"/>
      <c r="J7" s="26"/>
      <c r="K7" s="28"/>
    </row>
    <row r="8" spans="1:70" s="1" customFormat="1" ht="15">
      <c r="B8" s="39"/>
      <c r="C8" s="40"/>
      <c r="D8" s="34" t="s">
        <v>97</v>
      </c>
      <c r="E8" s="40"/>
      <c r="F8" s="40"/>
      <c r="G8" s="40"/>
      <c r="H8" s="40"/>
      <c r="I8" s="104"/>
      <c r="J8" s="40"/>
      <c r="K8" s="43"/>
    </row>
    <row r="9" spans="1:70" s="1" customFormat="1" ht="36.950000000000003" customHeight="1">
      <c r="B9" s="39"/>
      <c r="C9" s="40"/>
      <c r="D9" s="40"/>
      <c r="E9" s="333" t="s">
        <v>98</v>
      </c>
      <c r="F9" s="334"/>
      <c r="G9" s="334"/>
      <c r="H9" s="334"/>
      <c r="I9" s="104"/>
      <c r="J9" s="40"/>
      <c r="K9" s="43"/>
    </row>
    <row r="10" spans="1:70" s="1" customFormat="1">
      <c r="B10" s="39"/>
      <c r="C10" s="40"/>
      <c r="D10" s="40"/>
      <c r="E10" s="40"/>
      <c r="F10" s="40"/>
      <c r="G10" s="40"/>
      <c r="H10" s="40"/>
      <c r="I10" s="104"/>
      <c r="J10" s="40"/>
      <c r="K10" s="43"/>
    </row>
    <row r="11" spans="1:70" s="1" customFormat="1" ht="14.45" customHeight="1">
      <c r="B11" s="39"/>
      <c r="C11" s="40"/>
      <c r="D11" s="34" t="s">
        <v>21</v>
      </c>
      <c r="E11" s="40"/>
      <c r="F11" s="32" t="s">
        <v>22</v>
      </c>
      <c r="G11" s="40"/>
      <c r="H11" s="40"/>
      <c r="I11" s="105" t="s">
        <v>23</v>
      </c>
      <c r="J11" s="32" t="s">
        <v>24</v>
      </c>
      <c r="K11" s="43"/>
    </row>
    <row r="12" spans="1:70" s="1" customFormat="1" ht="14.45" customHeight="1">
      <c r="B12" s="39"/>
      <c r="C12" s="40"/>
      <c r="D12" s="34" t="s">
        <v>25</v>
      </c>
      <c r="E12" s="40"/>
      <c r="F12" s="32" t="s">
        <v>26</v>
      </c>
      <c r="G12" s="40"/>
      <c r="H12" s="40"/>
      <c r="I12" s="105" t="s">
        <v>27</v>
      </c>
      <c r="J12" s="106" t="str">
        <f>'Rekapitulace stavby'!AN8</f>
        <v>6. 8. 2018</v>
      </c>
      <c r="K12" s="43"/>
    </row>
    <row r="13" spans="1:70" s="1" customFormat="1" ht="21.75" customHeight="1">
      <c r="B13" s="39"/>
      <c r="C13" s="40"/>
      <c r="D13" s="31" t="s">
        <v>29</v>
      </c>
      <c r="E13" s="40"/>
      <c r="F13" s="36" t="s">
        <v>30</v>
      </c>
      <c r="G13" s="40"/>
      <c r="H13" s="40"/>
      <c r="I13" s="107" t="s">
        <v>31</v>
      </c>
      <c r="J13" s="36" t="s">
        <v>99</v>
      </c>
      <c r="K13" s="43"/>
    </row>
    <row r="14" spans="1:70" s="1" customFormat="1" ht="14.45" customHeight="1">
      <c r="B14" s="39"/>
      <c r="C14" s="40"/>
      <c r="D14" s="34" t="s">
        <v>33</v>
      </c>
      <c r="E14" s="40"/>
      <c r="F14" s="40"/>
      <c r="G14" s="40"/>
      <c r="H14" s="40"/>
      <c r="I14" s="105" t="s">
        <v>34</v>
      </c>
      <c r="J14" s="32" t="s">
        <v>5</v>
      </c>
      <c r="K14" s="43"/>
    </row>
    <row r="15" spans="1:70" s="1" customFormat="1" ht="18" customHeight="1">
      <c r="B15" s="39"/>
      <c r="C15" s="40"/>
      <c r="D15" s="40"/>
      <c r="E15" s="32" t="s">
        <v>35</v>
      </c>
      <c r="F15" s="40"/>
      <c r="G15" s="40"/>
      <c r="H15" s="40"/>
      <c r="I15" s="105" t="s">
        <v>36</v>
      </c>
      <c r="J15" s="32" t="s">
        <v>5</v>
      </c>
      <c r="K15" s="43"/>
    </row>
    <row r="16" spans="1:70" s="1" customFormat="1" ht="6.95" customHeight="1">
      <c r="B16" s="39"/>
      <c r="C16" s="40"/>
      <c r="D16" s="40"/>
      <c r="E16" s="40"/>
      <c r="F16" s="40"/>
      <c r="G16" s="40"/>
      <c r="H16" s="40"/>
      <c r="I16" s="104"/>
      <c r="J16" s="40"/>
      <c r="K16" s="43"/>
    </row>
    <row r="17" spans="2:11" s="1" customFormat="1" ht="14.45" customHeight="1">
      <c r="B17" s="39"/>
      <c r="C17" s="40"/>
      <c r="D17" s="34" t="s">
        <v>37</v>
      </c>
      <c r="E17" s="40"/>
      <c r="F17" s="40"/>
      <c r="G17" s="40"/>
      <c r="H17" s="40"/>
      <c r="I17" s="105" t="s">
        <v>34</v>
      </c>
      <c r="J17" s="32" t="str">
        <f>IF('Rekapitulace stavby'!AN13="Vyplň údaj","",IF('Rekapitulace stavby'!AN13="","",'Rekapitulace stavby'!AN13))</f>
        <v/>
      </c>
      <c r="K17" s="43"/>
    </row>
    <row r="18" spans="2:11" s="1" customFormat="1" ht="18" customHeight="1">
      <c r="B18" s="39"/>
      <c r="C18" s="40"/>
      <c r="D18" s="40"/>
      <c r="E18" s="32" t="str">
        <f>IF('Rekapitulace stavby'!E14="Vyplň údaj","",IF('Rekapitulace stavby'!E14="","",'Rekapitulace stavby'!E14))</f>
        <v/>
      </c>
      <c r="F18" s="40"/>
      <c r="G18" s="40"/>
      <c r="H18" s="40"/>
      <c r="I18" s="105" t="s">
        <v>36</v>
      </c>
      <c r="J18" s="32" t="str">
        <f>IF('Rekapitulace stavby'!AN14="Vyplň údaj","",IF('Rekapitulace stavby'!AN14="","",'Rekapitulace stavby'!AN14))</f>
        <v/>
      </c>
      <c r="K18" s="43"/>
    </row>
    <row r="19" spans="2:11" s="1" customFormat="1" ht="6.95" customHeight="1">
      <c r="B19" s="39"/>
      <c r="C19" s="40"/>
      <c r="D19" s="40"/>
      <c r="E19" s="40"/>
      <c r="F19" s="40"/>
      <c r="G19" s="40"/>
      <c r="H19" s="40"/>
      <c r="I19" s="104"/>
      <c r="J19" s="40"/>
      <c r="K19" s="43"/>
    </row>
    <row r="20" spans="2:11" s="1" customFormat="1" ht="14.45" customHeight="1">
      <c r="B20" s="39"/>
      <c r="C20" s="40"/>
      <c r="D20" s="34" t="s">
        <v>39</v>
      </c>
      <c r="E20" s="40"/>
      <c r="F20" s="40"/>
      <c r="G20" s="40"/>
      <c r="H20" s="40"/>
      <c r="I20" s="105" t="s">
        <v>34</v>
      </c>
      <c r="J20" s="32" t="s">
        <v>5</v>
      </c>
      <c r="K20" s="43"/>
    </row>
    <row r="21" spans="2:11" s="1" customFormat="1" ht="18" customHeight="1">
      <c r="B21" s="39"/>
      <c r="C21" s="40"/>
      <c r="D21" s="40"/>
      <c r="E21" s="32" t="s">
        <v>40</v>
      </c>
      <c r="F21" s="40"/>
      <c r="G21" s="40"/>
      <c r="H21" s="40"/>
      <c r="I21" s="105" t="s">
        <v>36</v>
      </c>
      <c r="J21" s="32" t="s">
        <v>5</v>
      </c>
      <c r="K21" s="43"/>
    </row>
    <row r="22" spans="2:11" s="1" customFormat="1" ht="6.95" customHeight="1">
      <c r="B22" s="39"/>
      <c r="C22" s="40"/>
      <c r="D22" s="40"/>
      <c r="E22" s="40"/>
      <c r="F22" s="40"/>
      <c r="G22" s="40"/>
      <c r="H22" s="40"/>
      <c r="I22" s="104"/>
      <c r="J22" s="40"/>
      <c r="K22" s="43"/>
    </row>
    <row r="23" spans="2:11" s="1" customFormat="1" ht="14.45" customHeight="1">
      <c r="B23" s="39"/>
      <c r="C23" s="40"/>
      <c r="D23" s="34" t="s">
        <v>42</v>
      </c>
      <c r="E23" s="40"/>
      <c r="F23" s="40"/>
      <c r="G23" s="40"/>
      <c r="H23" s="40"/>
      <c r="I23" s="104"/>
      <c r="J23" s="40"/>
      <c r="K23" s="43"/>
    </row>
    <row r="24" spans="2:11" s="6" customFormat="1" ht="16.5" customHeight="1">
      <c r="B24" s="108"/>
      <c r="C24" s="109"/>
      <c r="D24" s="109"/>
      <c r="E24" s="322" t="s">
        <v>5</v>
      </c>
      <c r="F24" s="322"/>
      <c r="G24" s="322"/>
      <c r="H24" s="322"/>
      <c r="I24" s="110"/>
      <c r="J24" s="109"/>
      <c r="K24" s="111"/>
    </row>
    <row r="25" spans="2:11" s="1" customFormat="1" ht="6.95" customHeight="1">
      <c r="B25" s="39"/>
      <c r="C25" s="40"/>
      <c r="D25" s="40"/>
      <c r="E25" s="40"/>
      <c r="F25" s="40"/>
      <c r="G25" s="40"/>
      <c r="H25" s="40"/>
      <c r="I25" s="104"/>
      <c r="J25" s="40"/>
      <c r="K25" s="43"/>
    </row>
    <row r="26" spans="2:11" s="1" customFormat="1" ht="6.95" customHeight="1">
      <c r="B26" s="39"/>
      <c r="C26" s="40"/>
      <c r="D26" s="66"/>
      <c r="E26" s="66"/>
      <c r="F26" s="66"/>
      <c r="G26" s="66"/>
      <c r="H26" s="66"/>
      <c r="I26" s="112"/>
      <c r="J26" s="66"/>
      <c r="K26" s="113"/>
    </row>
    <row r="27" spans="2:11" s="1" customFormat="1" ht="25.35" customHeight="1">
      <c r="B27" s="39"/>
      <c r="C27" s="40"/>
      <c r="D27" s="114" t="s">
        <v>43</v>
      </c>
      <c r="E27" s="40"/>
      <c r="F27" s="40"/>
      <c r="G27" s="40"/>
      <c r="H27" s="40"/>
      <c r="I27" s="104"/>
      <c r="J27" s="115">
        <f>ROUND(J86,2)</f>
        <v>0</v>
      </c>
      <c r="K27" s="43"/>
    </row>
    <row r="28" spans="2:11" s="1" customFormat="1" ht="6.95" customHeight="1">
      <c r="B28" s="39"/>
      <c r="C28" s="40"/>
      <c r="D28" s="66"/>
      <c r="E28" s="66"/>
      <c r="F28" s="66"/>
      <c r="G28" s="66"/>
      <c r="H28" s="66"/>
      <c r="I28" s="112"/>
      <c r="J28" s="66"/>
      <c r="K28" s="113"/>
    </row>
    <row r="29" spans="2:11" s="1" customFormat="1" ht="14.45" customHeight="1">
      <c r="B29" s="39"/>
      <c r="C29" s="40"/>
      <c r="D29" s="40"/>
      <c r="E29" s="40"/>
      <c r="F29" s="44" t="s">
        <v>45</v>
      </c>
      <c r="G29" s="40"/>
      <c r="H29" s="40"/>
      <c r="I29" s="116" t="s">
        <v>44</v>
      </c>
      <c r="J29" s="44" t="s">
        <v>46</v>
      </c>
      <c r="K29" s="43"/>
    </row>
    <row r="30" spans="2:11" s="1" customFormat="1" ht="14.45" customHeight="1">
      <c r="B30" s="39"/>
      <c r="C30" s="40"/>
      <c r="D30" s="47" t="s">
        <v>47</v>
      </c>
      <c r="E30" s="47" t="s">
        <v>48</v>
      </c>
      <c r="F30" s="117">
        <f>ROUND(SUM(BE86:BE213), 2)</f>
        <v>0</v>
      </c>
      <c r="G30" s="40"/>
      <c r="H30" s="40"/>
      <c r="I30" s="118">
        <v>0.21</v>
      </c>
      <c r="J30" s="117">
        <f>ROUND(ROUND((SUM(BE86:BE213)), 2)*I30, 2)</f>
        <v>0</v>
      </c>
      <c r="K30" s="43"/>
    </row>
    <row r="31" spans="2:11" s="1" customFormat="1" ht="14.45" customHeight="1">
      <c r="B31" s="39"/>
      <c r="C31" s="40"/>
      <c r="D31" s="40"/>
      <c r="E31" s="47" t="s">
        <v>49</v>
      </c>
      <c r="F31" s="117">
        <f>ROUND(SUM(BF86:BF213), 2)</f>
        <v>0</v>
      </c>
      <c r="G31" s="40"/>
      <c r="H31" s="40"/>
      <c r="I31" s="118">
        <v>0.15</v>
      </c>
      <c r="J31" s="117">
        <f>ROUND(ROUND((SUM(BF86:BF213)), 2)*I31, 2)</f>
        <v>0</v>
      </c>
      <c r="K31" s="43"/>
    </row>
    <row r="32" spans="2:11" s="1" customFormat="1" ht="14.45" hidden="1" customHeight="1">
      <c r="B32" s="39"/>
      <c r="C32" s="40"/>
      <c r="D32" s="40"/>
      <c r="E32" s="47" t="s">
        <v>50</v>
      </c>
      <c r="F32" s="117">
        <f>ROUND(SUM(BG86:BG213), 2)</f>
        <v>0</v>
      </c>
      <c r="G32" s="40"/>
      <c r="H32" s="40"/>
      <c r="I32" s="118">
        <v>0.21</v>
      </c>
      <c r="J32" s="117">
        <v>0</v>
      </c>
      <c r="K32" s="43"/>
    </row>
    <row r="33" spans="2:11" s="1" customFormat="1" ht="14.45" hidden="1" customHeight="1">
      <c r="B33" s="39"/>
      <c r="C33" s="40"/>
      <c r="D33" s="40"/>
      <c r="E33" s="47" t="s">
        <v>51</v>
      </c>
      <c r="F33" s="117">
        <f>ROUND(SUM(BH86:BH213), 2)</f>
        <v>0</v>
      </c>
      <c r="G33" s="40"/>
      <c r="H33" s="40"/>
      <c r="I33" s="118">
        <v>0.15</v>
      </c>
      <c r="J33" s="117">
        <v>0</v>
      </c>
      <c r="K33" s="43"/>
    </row>
    <row r="34" spans="2:11" s="1" customFormat="1" ht="14.45" hidden="1" customHeight="1">
      <c r="B34" s="39"/>
      <c r="C34" s="40"/>
      <c r="D34" s="40"/>
      <c r="E34" s="47" t="s">
        <v>52</v>
      </c>
      <c r="F34" s="117">
        <f>ROUND(SUM(BI86:BI213), 2)</f>
        <v>0</v>
      </c>
      <c r="G34" s="40"/>
      <c r="H34" s="40"/>
      <c r="I34" s="118">
        <v>0</v>
      </c>
      <c r="J34" s="117">
        <v>0</v>
      </c>
      <c r="K34" s="43"/>
    </row>
    <row r="35" spans="2:11" s="1" customFormat="1" ht="6.95" customHeight="1">
      <c r="B35" s="39"/>
      <c r="C35" s="40"/>
      <c r="D35" s="40"/>
      <c r="E35" s="40"/>
      <c r="F35" s="40"/>
      <c r="G35" s="40"/>
      <c r="H35" s="40"/>
      <c r="I35" s="104"/>
      <c r="J35" s="40"/>
      <c r="K35" s="43"/>
    </row>
    <row r="36" spans="2:11" s="1" customFormat="1" ht="25.35" customHeight="1">
      <c r="B36" s="39"/>
      <c r="C36" s="119"/>
      <c r="D36" s="120" t="s">
        <v>53</v>
      </c>
      <c r="E36" s="69"/>
      <c r="F36" s="69"/>
      <c r="G36" s="121" t="s">
        <v>54</v>
      </c>
      <c r="H36" s="122" t="s">
        <v>55</v>
      </c>
      <c r="I36" s="123"/>
      <c r="J36" s="124">
        <f>SUM(J27:J34)</f>
        <v>0</v>
      </c>
      <c r="K36" s="125"/>
    </row>
    <row r="37" spans="2:11" s="1" customFormat="1" ht="14.45" customHeight="1">
      <c r="B37" s="54"/>
      <c r="C37" s="55"/>
      <c r="D37" s="55"/>
      <c r="E37" s="55"/>
      <c r="F37" s="55"/>
      <c r="G37" s="55"/>
      <c r="H37" s="55"/>
      <c r="I37" s="126"/>
      <c r="J37" s="55"/>
      <c r="K37" s="56"/>
    </row>
    <row r="41" spans="2:11" s="1" customFormat="1" ht="6.95" customHeight="1">
      <c r="B41" s="57"/>
      <c r="C41" s="58"/>
      <c r="D41" s="58"/>
      <c r="E41" s="58"/>
      <c r="F41" s="58"/>
      <c r="G41" s="58"/>
      <c r="H41" s="58"/>
      <c r="I41" s="127"/>
      <c r="J41" s="58"/>
      <c r="K41" s="128"/>
    </row>
    <row r="42" spans="2:11" s="1" customFormat="1" ht="36.950000000000003" customHeight="1">
      <c r="B42" s="39"/>
      <c r="C42" s="27" t="s">
        <v>100</v>
      </c>
      <c r="D42" s="40"/>
      <c r="E42" s="40"/>
      <c r="F42" s="40"/>
      <c r="G42" s="40"/>
      <c r="H42" s="40"/>
      <c r="I42" s="104"/>
      <c r="J42" s="40"/>
      <c r="K42" s="43"/>
    </row>
    <row r="43" spans="2:11" s="1" customFormat="1" ht="6.95" customHeight="1">
      <c r="B43" s="39"/>
      <c r="C43" s="40"/>
      <c r="D43" s="40"/>
      <c r="E43" s="40"/>
      <c r="F43" s="40"/>
      <c r="G43" s="40"/>
      <c r="H43" s="40"/>
      <c r="I43" s="104"/>
      <c r="J43" s="40"/>
      <c r="K43" s="43"/>
    </row>
    <row r="44" spans="2:11" s="1" customFormat="1" ht="14.45" customHeight="1">
      <c r="B44" s="39"/>
      <c r="C44" s="34" t="s">
        <v>19</v>
      </c>
      <c r="D44" s="40"/>
      <c r="E44" s="40"/>
      <c r="F44" s="40"/>
      <c r="G44" s="40"/>
      <c r="H44" s="40"/>
      <c r="I44" s="104"/>
      <c r="J44" s="40"/>
      <c r="K44" s="43"/>
    </row>
    <row r="45" spans="2:11" s="1" customFormat="1" ht="16.5" customHeight="1">
      <c r="B45" s="39"/>
      <c r="C45" s="40"/>
      <c r="D45" s="40"/>
      <c r="E45" s="331" t="str">
        <f>E7</f>
        <v>Mikulov - propojka ulic Bezručova a Žižkova, dešťová kanalizace</v>
      </c>
      <c r="F45" s="332"/>
      <c r="G45" s="332"/>
      <c r="H45" s="332"/>
      <c r="I45" s="104"/>
      <c r="J45" s="40"/>
      <c r="K45" s="43"/>
    </row>
    <row r="46" spans="2:11" s="1" customFormat="1" ht="14.45" customHeight="1">
      <c r="B46" s="39"/>
      <c r="C46" s="34" t="s">
        <v>97</v>
      </c>
      <c r="D46" s="40"/>
      <c r="E46" s="40"/>
      <c r="F46" s="40"/>
      <c r="G46" s="40"/>
      <c r="H46" s="40"/>
      <c r="I46" s="104"/>
      <c r="J46" s="40"/>
      <c r="K46" s="43"/>
    </row>
    <row r="47" spans="2:11" s="1" customFormat="1" ht="17.25" customHeight="1">
      <c r="B47" s="39"/>
      <c r="C47" s="40"/>
      <c r="D47" s="40"/>
      <c r="E47" s="333" t="str">
        <f>E9</f>
        <v>ZRN - Základní rozpočtové náklady</v>
      </c>
      <c r="F47" s="334"/>
      <c r="G47" s="334"/>
      <c r="H47" s="334"/>
      <c r="I47" s="104"/>
      <c r="J47" s="40"/>
      <c r="K47" s="43"/>
    </row>
    <row r="48" spans="2:11" s="1" customFormat="1" ht="6.95" customHeight="1">
      <c r="B48" s="39"/>
      <c r="C48" s="40"/>
      <c r="D48" s="40"/>
      <c r="E48" s="40"/>
      <c r="F48" s="40"/>
      <c r="G48" s="40"/>
      <c r="H48" s="40"/>
      <c r="I48" s="104"/>
      <c r="J48" s="40"/>
      <c r="K48" s="43"/>
    </row>
    <row r="49" spans="2:47" s="1" customFormat="1" ht="18" customHeight="1">
      <c r="B49" s="39"/>
      <c r="C49" s="34" t="s">
        <v>25</v>
      </c>
      <c r="D49" s="40"/>
      <c r="E49" s="40"/>
      <c r="F49" s="32" t="str">
        <f>F12</f>
        <v>Mikulov</v>
      </c>
      <c r="G49" s="40"/>
      <c r="H49" s="40"/>
      <c r="I49" s="105" t="s">
        <v>27</v>
      </c>
      <c r="J49" s="106" t="str">
        <f>IF(J12="","",J12)</f>
        <v>6. 8. 2018</v>
      </c>
      <c r="K49" s="43"/>
    </row>
    <row r="50" spans="2:47" s="1" customFormat="1" ht="6.95" customHeight="1">
      <c r="B50" s="39"/>
      <c r="C50" s="40"/>
      <c r="D50" s="40"/>
      <c r="E50" s="40"/>
      <c r="F50" s="40"/>
      <c r="G50" s="40"/>
      <c r="H50" s="40"/>
      <c r="I50" s="104"/>
      <c r="J50" s="40"/>
      <c r="K50" s="43"/>
    </row>
    <row r="51" spans="2:47" s="1" customFormat="1" ht="15">
      <c r="B51" s="39"/>
      <c r="C51" s="34" t="s">
        <v>33</v>
      </c>
      <c r="D51" s="40"/>
      <c r="E51" s="40"/>
      <c r="F51" s="32" t="str">
        <f>E15</f>
        <v>Město Mikulov</v>
      </c>
      <c r="G51" s="40"/>
      <c r="H51" s="40"/>
      <c r="I51" s="105" t="s">
        <v>39</v>
      </c>
      <c r="J51" s="322" t="str">
        <f>E21</f>
        <v xml:space="preserve">Jiří Třináctý, DiS. </v>
      </c>
      <c r="K51" s="43"/>
    </row>
    <row r="52" spans="2:47" s="1" customFormat="1" ht="14.45" customHeight="1">
      <c r="B52" s="39"/>
      <c r="C52" s="34" t="s">
        <v>37</v>
      </c>
      <c r="D52" s="40"/>
      <c r="E52" s="40"/>
      <c r="F52" s="32" t="str">
        <f>IF(E18="","",E18)</f>
        <v/>
      </c>
      <c r="G52" s="40"/>
      <c r="H52" s="40"/>
      <c r="I52" s="104"/>
      <c r="J52" s="326"/>
      <c r="K52" s="43"/>
    </row>
    <row r="53" spans="2:47" s="1" customFormat="1" ht="10.35" customHeight="1">
      <c r="B53" s="39"/>
      <c r="C53" s="40"/>
      <c r="D53" s="40"/>
      <c r="E53" s="40"/>
      <c r="F53" s="40"/>
      <c r="G53" s="40"/>
      <c r="H53" s="40"/>
      <c r="I53" s="104"/>
      <c r="J53" s="40"/>
      <c r="K53" s="43"/>
    </row>
    <row r="54" spans="2:47" s="1" customFormat="1" ht="29.25" customHeight="1">
      <c r="B54" s="39"/>
      <c r="C54" s="129" t="s">
        <v>101</v>
      </c>
      <c r="D54" s="119"/>
      <c r="E54" s="119"/>
      <c r="F54" s="119"/>
      <c r="G54" s="119"/>
      <c r="H54" s="119"/>
      <c r="I54" s="130"/>
      <c r="J54" s="131" t="s">
        <v>102</v>
      </c>
      <c r="K54" s="132"/>
    </row>
    <row r="55" spans="2:47" s="1" customFormat="1" ht="10.35" customHeight="1">
      <c r="B55" s="39"/>
      <c r="C55" s="40"/>
      <c r="D55" s="40"/>
      <c r="E55" s="40"/>
      <c r="F55" s="40"/>
      <c r="G55" s="40"/>
      <c r="H55" s="40"/>
      <c r="I55" s="104"/>
      <c r="J55" s="40"/>
      <c r="K55" s="43"/>
    </row>
    <row r="56" spans="2:47" s="1" customFormat="1" ht="29.25" customHeight="1">
      <c r="B56" s="39"/>
      <c r="C56" s="133" t="s">
        <v>103</v>
      </c>
      <c r="D56" s="40"/>
      <c r="E56" s="40"/>
      <c r="F56" s="40"/>
      <c r="G56" s="40"/>
      <c r="H56" s="40"/>
      <c r="I56" s="104"/>
      <c r="J56" s="115">
        <f>J86</f>
        <v>0</v>
      </c>
      <c r="K56" s="43"/>
      <c r="AU56" s="21" t="s">
        <v>104</v>
      </c>
    </row>
    <row r="57" spans="2:47" s="7" customFormat="1" ht="24.95" customHeight="1">
      <c r="B57" s="134"/>
      <c r="C57" s="135"/>
      <c r="D57" s="136" t="s">
        <v>105</v>
      </c>
      <c r="E57" s="137"/>
      <c r="F57" s="137"/>
      <c r="G57" s="137"/>
      <c r="H57" s="137"/>
      <c r="I57" s="138"/>
      <c r="J57" s="139">
        <f>J87</f>
        <v>0</v>
      </c>
      <c r="K57" s="140"/>
    </row>
    <row r="58" spans="2:47" s="8" customFormat="1" ht="19.899999999999999" customHeight="1">
      <c r="B58" s="141"/>
      <c r="C58" s="142"/>
      <c r="D58" s="143" t="s">
        <v>106</v>
      </c>
      <c r="E58" s="144"/>
      <c r="F58" s="144"/>
      <c r="G58" s="144"/>
      <c r="H58" s="144"/>
      <c r="I58" s="145"/>
      <c r="J58" s="146">
        <f>J88</f>
        <v>0</v>
      </c>
      <c r="K58" s="147"/>
    </row>
    <row r="59" spans="2:47" s="8" customFormat="1" ht="19.899999999999999" customHeight="1">
      <c r="B59" s="141"/>
      <c r="C59" s="142"/>
      <c r="D59" s="143" t="s">
        <v>107</v>
      </c>
      <c r="E59" s="144"/>
      <c r="F59" s="144"/>
      <c r="G59" s="144"/>
      <c r="H59" s="144"/>
      <c r="I59" s="145"/>
      <c r="J59" s="146">
        <f>J129</f>
        <v>0</v>
      </c>
      <c r="K59" s="147"/>
    </row>
    <row r="60" spans="2:47" s="8" customFormat="1" ht="19.899999999999999" customHeight="1">
      <c r="B60" s="141"/>
      <c r="C60" s="142"/>
      <c r="D60" s="143" t="s">
        <v>108</v>
      </c>
      <c r="E60" s="144"/>
      <c r="F60" s="144"/>
      <c r="G60" s="144"/>
      <c r="H60" s="144"/>
      <c r="I60" s="145"/>
      <c r="J60" s="146">
        <f>J132</f>
        <v>0</v>
      </c>
      <c r="K60" s="147"/>
    </row>
    <row r="61" spans="2:47" s="8" customFormat="1" ht="19.899999999999999" customHeight="1">
      <c r="B61" s="141"/>
      <c r="C61" s="142"/>
      <c r="D61" s="143" t="s">
        <v>109</v>
      </c>
      <c r="E61" s="144"/>
      <c r="F61" s="144"/>
      <c r="G61" s="144"/>
      <c r="H61" s="144"/>
      <c r="I61" s="145"/>
      <c r="J61" s="146">
        <f>J135</f>
        <v>0</v>
      </c>
      <c r="K61" s="147"/>
    </row>
    <row r="62" spans="2:47" s="8" customFormat="1" ht="19.899999999999999" customHeight="1">
      <c r="B62" s="141"/>
      <c r="C62" s="142"/>
      <c r="D62" s="143" t="s">
        <v>110</v>
      </c>
      <c r="E62" s="144"/>
      <c r="F62" s="144"/>
      <c r="G62" s="144"/>
      <c r="H62" s="144"/>
      <c r="I62" s="145"/>
      <c r="J62" s="146">
        <f>J144</f>
        <v>0</v>
      </c>
      <c r="K62" s="147"/>
    </row>
    <row r="63" spans="2:47" s="8" customFormat="1" ht="19.899999999999999" customHeight="1">
      <c r="B63" s="141"/>
      <c r="C63" s="142"/>
      <c r="D63" s="143" t="s">
        <v>111</v>
      </c>
      <c r="E63" s="144"/>
      <c r="F63" s="144"/>
      <c r="G63" s="144"/>
      <c r="H63" s="144"/>
      <c r="I63" s="145"/>
      <c r="J63" s="146">
        <f>J157</f>
        <v>0</v>
      </c>
      <c r="K63" s="147"/>
    </row>
    <row r="64" spans="2:47" s="8" customFormat="1" ht="19.899999999999999" customHeight="1">
      <c r="B64" s="141"/>
      <c r="C64" s="142"/>
      <c r="D64" s="143" t="s">
        <v>112</v>
      </c>
      <c r="E64" s="144"/>
      <c r="F64" s="144"/>
      <c r="G64" s="144"/>
      <c r="H64" s="144"/>
      <c r="I64" s="145"/>
      <c r="J64" s="146">
        <f>J196</f>
        <v>0</v>
      </c>
      <c r="K64" s="147"/>
    </row>
    <row r="65" spans="2:12" s="8" customFormat="1" ht="14.85" customHeight="1">
      <c r="B65" s="141"/>
      <c r="C65" s="142"/>
      <c r="D65" s="143" t="s">
        <v>113</v>
      </c>
      <c r="E65" s="144"/>
      <c r="F65" s="144"/>
      <c r="G65" s="144"/>
      <c r="H65" s="144"/>
      <c r="I65" s="145"/>
      <c r="J65" s="146">
        <f>J205</f>
        <v>0</v>
      </c>
      <c r="K65" s="147"/>
    </row>
    <row r="66" spans="2:12" s="8" customFormat="1" ht="19.899999999999999" customHeight="1">
      <c r="B66" s="141"/>
      <c r="C66" s="142"/>
      <c r="D66" s="143" t="s">
        <v>114</v>
      </c>
      <c r="E66" s="144"/>
      <c r="F66" s="144"/>
      <c r="G66" s="144"/>
      <c r="H66" s="144"/>
      <c r="I66" s="145"/>
      <c r="J66" s="146">
        <f>J212</f>
        <v>0</v>
      </c>
      <c r="K66" s="147"/>
    </row>
    <row r="67" spans="2:12" s="1" customFormat="1" ht="21.75" customHeight="1">
      <c r="B67" s="39"/>
      <c r="C67" s="40"/>
      <c r="D67" s="40"/>
      <c r="E67" s="40"/>
      <c r="F67" s="40"/>
      <c r="G67" s="40"/>
      <c r="H67" s="40"/>
      <c r="I67" s="104"/>
      <c r="J67" s="40"/>
      <c r="K67" s="43"/>
    </row>
    <row r="68" spans="2:12" s="1" customFormat="1" ht="6.95" customHeight="1">
      <c r="B68" s="54"/>
      <c r="C68" s="55"/>
      <c r="D68" s="55"/>
      <c r="E68" s="55"/>
      <c r="F68" s="55"/>
      <c r="G68" s="55"/>
      <c r="H68" s="55"/>
      <c r="I68" s="126"/>
      <c r="J68" s="55"/>
      <c r="K68" s="56"/>
    </row>
    <row r="72" spans="2:12" s="1" customFormat="1" ht="6.95" customHeight="1">
      <c r="B72" s="57"/>
      <c r="C72" s="58"/>
      <c r="D72" s="58"/>
      <c r="E72" s="58"/>
      <c r="F72" s="58"/>
      <c r="G72" s="58"/>
      <c r="H72" s="58"/>
      <c r="I72" s="127"/>
      <c r="J72" s="58"/>
      <c r="K72" s="58"/>
      <c r="L72" s="39"/>
    </row>
    <row r="73" spans="2:12" s="1" customFormat="1" ht="36.950000000000003" customHeight="1">
      <c r="B73" s="39"/>
      <c r="C73" s="59" t="s">
        <v>115</v>
      </c>
      <c r="L73" s="39"/>
    </row>
    <row r="74" spans="2:12" s="1" customFormat="1" ht="6.95" customHeight="1">
      <c r="B74" s="39"/>
      <c r="L74" s="39"/>
    </row>
    <row r="75" spans="2:12" s="1" customFormat="1" ht="14.45" customHeight="1">
      <c r="B75" s="39"/>
      <c r="C75" s="61" t="s">
        <v>19</v>
      </c>
      <c r="L75" s="39"/>
    </row>
    <row r="76" spans="2:12" s="1" customFormat="1" ht="16.5" customHeight="1">
      <c r="B76" s="39"/>
      <c r="E76" s="327" t="str">
        <f>E7</f>
        <v>Mikulov - propojka ulic Bezručova a Žižkova, dešťová kanalizace</v>
      </c>
      <c r="F76" s="328"/>
      <c r="G76" s="328"/>
      <c r="H76" s="328"/>
      <c r="L76" s="39"/>
    </row>
    <row r="77" spans="2:12" s="1" customFormat="1" ht="14.45" customHeight="1">
      <c r="B77" s="39"/>
      <c r="C77" s="61" t="s">
        <v>97</v>
      </c>
      <c r="L77" s="39"/>
    </row>
    <row r="78" spans="2:12" s="1" customFormat="1" ht="17.25" customHeight="1">
      <c r="B78" s="39"/>
      <c r="E78" s="296" t="str">
        <f>E9</f>
        <v>ZRN - Základní rozpočtové náklady</v>
      </c>
      <c r="F78" s="329"/>
      <c r="G78" s="329"/>
      <c r="H78" s="329"/>
      <c r="L78" s="39"/>
    </row>
    <row r="79" spans="2:12" s="1" customFormat="1" ht="6.95" customHeight="1">
      <c r="B79" s="39"/>
      <c r="L79" s="39"/>
    </row>
    <row r="80" spans="2:12" s="1" customFormat="1" ht="18" customHeight="1">
      <c r="B80" s="39"/>
      <c r="C80" s="61" t="s">
        <v>25</v>
      </c>
      <c r="F80" s="148" t="str">
        <f>F12</f>
        <v>Mikulov</v>
      </c>
      <c r="I80" s="149" t="s">
        <v>27</v>
      </c>
      <c r="J80" s="65" t="str">
        <f>IF(J12="","",J12)</f>
        <v>6. 8. 2018</v>
      </c>
      <c r="L80" s="39"/>
    </row>
    <row r="81" spans="2:65" s="1" customFormat="1" ht="6.95" customHeight="1">
      <c r="B81" s="39"/>
      <c r="L81" s="39"/>
    </row>
    <row r="82" spans="2:65" s="1" customFormat="1" ht="15">
      <c r="B82" s="39"/>
      <c r="C82" s="61" t="s">
        <v>33</v>
      </c>
      <c r="F82" s="148" t="str">
        <f>E15</f>
        <v>Město Mikulov</v>
      </c>
      <c r="I82" s="149" t="s">
        <v>39</v>
      </c>
      <c r="J82" s="148" t="str">
        <f>E21</f>
        <v xml:space="preserve">Jiří Třináctý, DiS. </v>
      </c>
      <c r="L82" s="39"/>
    </row>
    <row r="83" spans="2:65" s="1" customFormat="1" ht="14.45" customHeight="1">
      <c r="B83" s="39"/>
      <c r="C83" s="61" t="s">
        <v>37</v>
      </c>
      <c r="F83" s="148" t="str">
        <f>IF(E18="","",E18)</f>
        <v/>
      </c>
      <c r="L83" s="39"/>
    </row>
    <row r="84" spans="2:65" s="1" customFormat="1" ht="10.35" customHeight="1">
      <c r="B84" s="39"/>
      <c r="L84" s="39"/>
    </row>
    <row r="85" spans="2:65" s="9" customFormat="1" ht="29.25" customHeight="1">
      <c r="B85" s="150"/>
      <c r="C85" s="151" t="s">
        <v>116</v>
      </c>
      <c r="D85" s="152" t="s">
        <v>62</v>
      </c>
      <c r="E85" s="152" t="s">
        <v>58</v>
      </c>
      <c r="F85" s="152" t="s">
        <v>117</v>
      </c>
      <c r="G85" s="152" t="s">
        <v>118</v>
      </c>
      <c r="H85" s="152" t="s">
        <v>119</v>
      </c>
      <c r="I85" s="153" t="s">
        <v>120</v>
      </c>
      <c r="J85" s="152" t="s">
        <v>102</v>
      </c>
      <c r="K85" s="154" t="s">
        <v>121</v>
      </c>
      <c r="L85" s="150"/>
      <c r="M85" s="71" t="s">
        <v>122</v>
      </c>
      <c r="N85" s="72" t="s">
        <v>47</v>
      </c>
      <c r="O85" s="72" t="s">
        <v>123</v>
      </c>
      <c r="P85" s="72" t="s">
        <v>124</v>
      </c>
      <c r="Q85" s="72" t="s">
        <v>125</v>
      </c>
      <c r="R85" s="72" t="s">
        <v>126</v>
      </c>
      <c r="S85" s="72" t="s">
        <v>127</v>
      </c>
      <c r="T85" s="73" t="s">
        <v>128</v>
      </c>
    </row>
    <row r="86" spans="2:65" s="1" customFormat="1" ht="29.25" customHeight="1">
      <c r="B86" s="39"/>
      <c r="C86" s="75" t="s">
        <v>103</v>
      </c>
      <c r="J86" s="155">
        <f>BK86</f>
        <v>0</v>
      </c>
      <c r="L86" s="39"/>
      <c r="M86" s="74"/>
      <c r="N86" s="66"/>
      <c r="O86" s="66"/>
      <c r="P86" s="156">
        <f>P87</f>
        <v>0</v>
      </c>
      <c r="Q86" s="66"/>
      <c r="R86" s="156">
        <f>R87</f>
        <v>1272.9169298300001</v>
      </c>
      <c r="S86" s="66"/>
      <c r="T86" s="157">
        <f>T87</f>
        <v>130.34780000000001</v>
      </c>
      <c r="AT86" s="21" t="s">
        <v>76</v>
      </c>
      <c r="AU86" s="21" t="s">
        <v>104</v>
      </c>
      <c r="BK86" s="158">
        <f>BK87</f>
        <v>0</v>
      </c>
    </row>
    <row r="87" spans="2:65" s="10" customFormat="1" ht="37.35" customHeight="1">
      <c r="B87" s="159"/>
      <c r="D87" s="160" t="s">
        <v>76</v>
      </c>
      <c r="E87" s="161" t="s">
        <v>129</v>
      </c>
      <c r="F87" s="161" t="s">
        <v>130</v>
      </c>
      <c r="I87" s="162"/>
      <c r="J87" s="163">
        <f>BK87</f>
        <v>0</v>
      </c>
      <c r="L87" s="159"/>
      <c r="M87" s="164"/>
      <c r="N87" s="165"/>
      <c r="O87" s="165"/>
      <c r="P87" s="166">
        <f>P88+P129+P132+P135+P144+P157+P196+P212</f>
        <v>0</v>
      </c>
      <c r="Q87" s="165"/>
      <c r="R87" s="166">
        <f>R88+R129+R132+R135+R144+R157+R196+R212</f>
        <v>1272.9169298300001</v>
      </c>
      <c r="S87" s="165"/>
      <c r="T87" s="167">
        <f>T88+T129+T132+T135+T144+T157+T196+T212</f>
        <v>130.34780000000001</v>
      </c>
      <c r="AR87" s="160" t="s">
        <v>85</v>
      </c>
      <c r="AT87" s="168" t="s">
        <v>76</v>
      </c>
      <c r="AU87" s="168" t="s">
        <v>77</v>
      </c>
      <c r="AY87" s="160" t="s">
        <v>131</v>
      </c>
      <c r="BK87" s="169">
        <f>BK88+BK129+BK132+BK135+BK144+BK157+BK196+BK212</f>
        <v>0</v>
      </c>
    </row>
    <row r="88" spans="2:65" s="10" customFormat="1" ht="19.899999999999999" customHeight="1">
      <c r="B88" s="159"/>
      <c r="D88" s="160" t="s">
        <v>76</v>
      </c>
      <c r="E88" s="170" t="s">
        <v>85</v>
      </c>
      <c r="F88" s="170" t="s">
        <v>132</v>
      </c>
      <c r="I88" s="162"/>
      <c r="J88" s="171">
        <f>BK88</f>
        <v>0</v>
      </c>
      <c r="L88" s="159"/>
      <c r="M88" s="164"/>
      <c r="N88" s="165"/>
      <c r="O88" s="165"/>
      <c r="P88" s="166">
        <f>SUM(P89:P128)</f>
        <v>0</v>
      </c>
      <c r="Q88" s="165"/>
      <c r="R88" s="166">
        <f>SUM(R89:R128)</f>
        <v>1082.960497</v>
      </c>
      <c r="S88" s="165"/>
      <c r="T88" s="167">
        <f>SUM(T89:T128)</f>
        <v>129.22800000000001</v>
      </c>
      <c r="AR88" s="160" t="s">
        <v>85</v>
      </c>
      <c r="AT88" s="168" t="s">
        <v>76</v>
      </c>
      <c r="AU88" s="168" t="s">
        <v>85</v>
      </c>
      <c r="AY88" s="160" t="s">
        <v>131</v>
      </c>
      <c r="BK88" s="169">
        <f>SUM(BK89:BK128)</f>
        <v>0</v>
      </c>
    </row>
    <row r="89" spans="2:65" s="1" customFormat="1" ht="25.5" customHeight="1">
      <c r="B89" s="172"/>
      <c r="C89" s="173" t="s">
        <v>85</v>
      </c>
      <c r="D89" s="173" t="s">
        <v>133</v>
      </c>
      <c r="E89" s="174" t="s">
        <v>134</v>
      </c>
      <c r="F89" s="175" t="s">
        <v>135</v>
      </c>
      <c r="G89" s="176" t="s">
        <v>136</v>
      </c>
      <c r="H89" s="177">
        <v>145.19999999999999</v>
      </c>
      <c r="I89" s="178"/>
      <c r="J89" s="179">
        <f>ROUND(I89*H89,2)</f>
        <v>0</v>
      </c>
      <c r="K89" s="343" t="s">
        <v>628</v>
      </c>
      <c r="L89" s="39"/>
      <c r="M89" s="180" t="s">
        <v>5</v>
      </c>
      <c r="N89" s="181" t="s">
        <v>48</v>
      </c>
      <c r="O89" s="40"/>
      <c r="P89" s="182">
        <f>O89*H89</f>
        <v>0</v>
      </c>
      <c r="Q89" s="182">
        <v>0</v>
      </c>
      <c r="R89" s="182">
        <f>Q89*H89</f>
        <v>0</v>
      </c>
      <c r="S89" s="182">
        <v>0.44</v>
      </c>
      <c r="T89" s="183">
        <f>S89*H89</f>
        <v>63.887999999999998</v>
      </c>
      <c r="AR89" s="21" t="s">
        <v>137</v>
      </c>
      <c r="AT89" s="21" t="s">
        <v>133</v>
      </c>
      <c r="AU89" s="21" t="s">
        <v>87</v>
      </c>
      <c r="AY89" s="21" t="s">
        <v>131</v>
      </c>
      <c r="BE89" s="184">
        <f>IF(N89="základní",J89,0)</f>
        <v>0</v>
      </c>
      <c r="BF89" s="184">
        <f>IF(N89="snížená",J89,0)</f>
        <v>0</v>
      </c>
      <c r="BG89" s="184">
        <f>IF(N89="zákl. přenesená",J89,0)</f>
        <v>0</v>
      </c>
      <c r="BH89" s="184">
        <f>IF(N89="sníž. přenesená",J89,0)</f>
        <v>0</v>
      </c>
      <c r="BI89" s="184">
        <f>IF(N89="nulová",J89,0)</f>
        <v>0</v>
      </c>
      <c r="BJ89" s="21" t="s">
        <v>85</v>
      </c>
      <c r="BK89" s="184">
        <f>ROUND(I89*H89,2)</f>
        <v>0</v>
      </c>
      <c r="BL89" s="21" t="s">
        <v>137</v>
      </c>
      <c r="BM89" s="21" t="s">
        <v>138</v>
      </c>
    </row>
    <row r="90" spans="2:65" s="11" customFormat="1">
      <c r="B90" s="185"/>
      <c r="D90" s="186" t="s">
        <v>139</v>
      </c>
      <c r="E90" s="187" t="s">
        <v>5</v>
      </c>
      <c r="F90" s="188" t="s">
        <v>140</v>
      </c>
      <c r="H90" s="189">
        <v>145.19999999999999</v>
      </c>
      <c r="I90" s="190"/>
      <c r="L90" s="185"/>
      <c r="M90" s="191"/>
      <c r="N90" s="192"/>
      <c r="O90" s="192"/>
      <c r="P90" s="192"/>
      <c r="Q90" s="192"/>
      <c r="R90" s="192"/>
      <c r="S90" s="192"/>
      <c r="T90" s="193"/>
      <c r="AT90" s="187" t="s">
        <v>139</v>
      </c>
      <c r="AU90" s="187" t="s">
        <v>87</v>
      </c>
      <c r="AV90" s="11" t="s">
        <v>87</v>
      </c>
      <c r="AW90" s="11" t="s">
        <v>41</v>
      </c>
      <c r="AX90" s="11" t="s">
        <v>85</v>
      </c>
      <c r="AY90" s="187" t="s">
        <v>131</v>
      </c>
    </row>
    <row r="91" spans="2:65" s="1" customFormat="1" ht="16.5" customHeight="1">
      <c r="B91" s="172"/>
      <c r="C91" s="173" t="s">
        <v>87</v>
      </c>
      <c r="D91" s="173" t="s">
        <v>133</v>
      </c>
      <c r="E91" s="174" t="s">
        <v>141</v>
      </c>
      <c r="F91" s="175" t="s">
        <v>142</v>
      </c>
      <c r="G91" s="176" t="s">
        <v>136</v>
      </c>
      <c r="H91" s="177">
        <v>145.19999999999999</v>
      </c>
      <c r="I91" s="178"/>
      <c r="J91" s="179">
        <f>ROUND(I91*H91,2)</f>
        <v>0</v>
      </c>
      <c r="K91" s="343" t="s">
        <v>628</v>
      </c>
      <c r="L91" s="39"/>
      <c r="M91" s="180" t="s">
        <v>5</v>
      </c>
      <c r="N91" s="181" t="s">
        <v>48</v>
      </c>
      <c r="O91" s="40"/>
      <c r="P91" s="182">
        <f>O91*H91</f>
        <v>0</v>
      </c>
      <c r="Q91" s="182">
        <v>0</v>
      </c>
      <c r="R91" s="182">
        <f>Q91*H91</f>
        <v>0</v>
      </c>
      <c r="S91" s="182">
        <v>0.45</v>
      </c>
      <c r="T91" s="183">
        <f>S91*H91</f>
        <v>65.34</v>
      </c>
      <c r="AR91" s="21" t="s">
        <v>137</v>
      </c>
      <c r="AT91" s="21" t="s">
        <v>133</v>
      </c>
      <c r="AU91" s="21" t="s">
        <v>87</v>
      </c>
      <c r="AY91" s="21" t="s">
        <v>131</v>
      </c>
      <c r="BE91" s="184">
        <f>IF(N91="základní",J91,0)</f>
        <v>0</v>
      </c>
      <c r="BF91" s="184">
        <f>IF(N91="snížená",J91,0)</f>
        <v>0</v>
      </c>
      <c r="BG91" s="184">
        <f>IF(N91="zákl. přenesená",J91,0)</f>
        <v>0</v>
      </c>
      <c r="BH91" s="184">
        <f>IF(N91="sníž. přenesená",J91,0)</f>
        <v>0</v>
      </c>
      <c r="BI91" s="184">
        <f>IF(N91="nulová",J91,0)</f>
        <v>0</v>
      </c>
      <c r="BJ91" s="21" t="s">
        <v>85</v>
      </c>
      <c r="BK91" s="184">
        <f>ROUND(I91*H91,2)</f>
        <v>0</v>
      </c>
      <c r="BL91" s="21" t="s">
        <v>137</v>
      </c>
      <c r="BM91" s="21" t="s">
        <v>143</v>
      </c>
    </row>
    <row r="92" spans="2:65" s="11" customFormat="1">
      <c r="B92" s="185"/>
      <c r="D92" s="186" t="s">
        <v>139</v>
      </c>
      <c r="E92" s="187" t="s">
        <v>5</v>
      </c>
      <c r="F92" s="188" t="s">
        <v>140</v>
      </c>
      <c r="H92" s="189">
        <v>145.19999999999999</v>
      </c>
      <c r="I92" s="190"/>
      <c r="L92" s="185"/>
      <c r="M92" s="191"/>
      <c r="N92" s="192"/>
      <c r="O92" s="192"/>
      <c r="P92" s="192"/>
      <c r="Q92" s="192"/>
      <c r="R92" s="192"/>
      <c r="S92" s="192"/>
      <c r="T92" s="193"/>
      <c r="AT92" s="187" t="s">
        <v>139</v>
      </c>
      <c r="AU92" s="187" t="s">
        <v>87</v>
      </c>
      <c r="AV92" s="11" t="s">
        <v>87</v>
      </c>
      <c r="AW92" s="11" t="s">
        <v>41</v>
      </c>
      <c r="AX92" s="11" t="s">
        <v>85</v>
      </c>
      <c r="AY92" s="187" t="s">
        <v>131</v>
      </c>
    </row>
    <row r="93" spans="2:65" s="1" customFormat="1" ht="16.5" customHeight="1">
      <c r="B93" s="172"/>
      <c r="C93" s="173" t="s">
        <v>144</v>
      </c>
      <c r="D93" s="173" t="s">
        <v>133</v>
      </c>
      <c r="E93" s="174" t="s">
        <v>145</v>
      </c>
      <c r="F93" s="175" t="s">
        <v>146</v>
      </c>
      <c r="G93" s="176" t="s">
        <v>147</v>
      </c>
      <c r="H93" s="177">
        <v>480</v>
      </c>
      <c r="I93" s="178"/>
      <c r="J93" s="179">
        <f>ROUND(I93*H93,2)</f>
        <v>0</v>
      </c>
      <c r="K93" s="343" t="s">
        <v>628</v>
      </c>
      <c r="L93" s="39"/>
      <c r="M93" s="180" t="s">
        <v>5</v>
      </c>
      <c r="N93" s="181" t="s">
        <v>48</v>
      </c>
      <c r="O93" s="40"/>
      <c r="P93" s="182">
        <f>O93*H93</f>
        <v>0</v>
      </c>
      <c r="Q93" s="182">
        <v>0</v>
      </c>
      <c r="R93" s="182">
        <f>Q93*H93</f>
        <v>0</v>
      </c>
      <c r="S93" s="182">
        <v>0</v>
      </c>
      <c r="T93" s="183">
        <f>S93*H93</f>
        <v>0</v>
      </c>
      <c r="AR93" s="21" t="s">
        <v>137</v>
      </c>
      <c r="AT93" s="21" t="s">
        <v>133</v>
      </c>
      <c r="AU93" s="21" t="s">
        <v>87</v>
      </c>
      <c r="AY93" s="21" t="s">
        <v>131</v>
      </c>
      <c r="BE93" s="184">
        <f>IF(N93="základní",J93,0)</f>
        <v>0</v>
      </c>
      <c r="BF93" s="184">
        <f>IF(N93="snížená",J93,0)</f>
        <v>0</v>
      </c>
      <c r="BG93" s="184">
        <f>IF(N93="zákl. přenesená",J93,0)</f>
        <v>0</v>
      </c>
      <c r="BH93" s="184">
        <f>IF(N93="sníž. přenesená",J93,0)</f>
        <v>0</v>
      </c>
      <c r="BI93" s="184">
        <f>IF(N93="nulová",J93,0)</f>
        <v>0</v>
      </c>
      <c r="BJ93" s="21" t="s">
        <v>85</v>
      </c>
      <c r="BK93" s="184">
        <f>ROUND(I93*H93,2)</f>
        <v>0</v>
      </c>
      <c r="BL93" s="21" t="s">
        <v>137</v>
      </c>
      <c r="BM93" s="21" t="s">
        <v>148</v>
      </c>
    </row>
    <row r="94" spans="2:65" s="11" customFormat="1">
      <c r="B94" s="185"/>
      <c r="D94" s="186" t="s">
        <v>139</v>
      </c>
      <c r="E94" s="187" t="s">
        <v>5</v>
      </c>
      <c r="F94" s="188" t="s">
        <v>149</v>
      </c>
      <c r="H94" s="189">
        <v>480</v>
      </c>
      <c r="I94" s="190"/>
      <c r="L94" s="185"/>
      <c r="M94" s="191"/>
      <c r="N94" s="192"/>
      <c r="O94" s="192"/>
      <c r="P94" s="192"/>
      <c r="Q94" s="192"/>
      <c r="R94" s="192"/>
      <c r="S94" s="192"/>
      <c r="T94" s="193"/>
      <c r="AT94" s="187" t="s">
        <v>139</v>
      </c>
      <c r="AU94" s="187" t="s">
        <v>87</v>
      </c>
      <c r="AV94" s="11" t="s">
        <v>87</v>
      </c>
      <c r="AW94" s="11" t="s">
        <v>41</v>
      </c>
      <c r="AX94" s="11" t="s">
        <v>85</v>
      </c>
      <c r="AY94" s="187" t="s">
        <v>131</v>
      </c>
    </row>
    <row r="95" spans="2:65" s="1" customFormat="1" ht="25.5" customHeight="1">
      <c r="B95" s="172"/>
      <c r="C95" s="173" t="s">
        <v>137</v>
      </c>
      <c r="D95" s="173" t="s">
        <v>133</v>
      </c>
      <c r="E95" s="174" t="s">
        <v>150</v>
      </c>
      <c r="F95" s="175" t="s">
        <v>151</v>
      </c>
      <c r="G95" s="176" t="s">
        <v>152</v>
      </c>
      <c r="H95" s="177">
        <v>20</v>
      </c>
      <c r="I95" s="178"/>
      <c r="J95" s="179">
        <f>ROUND(I95*H95,2)</f>
        <v>0</v>
      </c>
      <c r="K95" s="343" t="s">
        <v>628</v>
      </c>
      <c r="L95" s="39"/>
      <c r="M95" s="180" t="s">
        <v>5</v>
      </c>
      <c r="N95" s="181" t="s">
        <v>48</v>
      </c>
      <c r="O95" s="40"/>
      <c r="P95" s="182">
        <f>O95*H95</f>
        <v>0</v>
      </c>
      <c r="Q95" s="182">
        <v>0</v>
      </c>
      <c r="R95" s="182">
        <f>Q95*H95</f>
        <v>0</v>
      </c>
      <c r="S95" s="182">
        <v>0</v>
      </c>
      <c r="T95" s="183">
        <f>S95*H95</f>
        <v>0</v>
      </c>
      <c r="AR95" s="21" t="s">
        <v>137</v>
      </c>
      <c r="AT95" s="21" t="s">
        <v>133</v>
      </c>
      <c r="AU95" s="21" t="s">
        <v>87</v>
      </c>
      <c r="AY95" s="21" t="s">
        <v>131</v>
      </c>
      <c r="BE95" s="184">
        <f>IF(N95="základní",J95,0)</f>
        <v>0</v>
      </c>
      <c r="BF95" s="184">
        <f>IF(N95="snížená",J95,0)</f>
        <v>0</v>
      </c>
      <c r="BG95" s="184">
        <f>IF(N95="zákl. přenesená",J95,0)</f>
        <v>0</v>
      </c>
      <c r="BH95" s="184">
        <f>IF(N95="sníž. přenesená",J95,0)</f>
        <v>0</v>
      </c>
      <c r="BI95" s="184">
        <f>IF(N95="nulová",J95,0)</f>
        <v>0</v>
      </c>
      <c r="BJ95" s="21" t="s">
        <v>85</v>
      </c>
      <c r="BK95" s="184">
        <f>ROUND(I95*H95,2)</f>
        <v>0</v>
      </c>
      <c r="BL95" s="21" t="s">
        <v>137</v>
      </c>
      <c r="BM95" s="21" t="s">
        <v>153</v>
      </c>
    </row>
    <row r="96" spans="2:65" s="11" customFormat="1">
      <c r="B96" s="185"/>
      <c r="D96" s="186" t="s">
        <v>139</v>
      </c>
      <c r="E96" s="187" t="s">
        <v>5</v>
      </c>
      <c r="F96" s="188" t="s">
        <v>154</v>
      </c>
      <c r="H96" s="189">
        <v>20</v>
      </c>
      <c r="I96" s="190"/>
      <c r="L96" s="185"/>
      <c r="M96" s="191"/>
      <c r="N96" s="192"/>
      <c r="O96" s="192"/>
      <c r="P96" s="192"/>
      <c r="Q96" s="192"/>
      <c r="R96" s="192"/>
      <c r="S96" s="192"/>
      <c r="T96" s="193"/>
      <c r="AT96" s="187" t="s">
        <v>139</v>
      </c>
      <c r="AU96" s="187" t="s">
        <v>87</v>
      </c>
      <c r="AV96" s="11" t="s">
        <v>87</v>
      </c>
      <c r="AW96" s="11" t="s">
        <v>41</v>
      </c>
      <c r="AX96" s="11" t="s">
        <v>85</v>
      </c>
      <c r="AY96" s="187" t="s">
        <v>131</v>
      </c>
    </row>
    <row r="97" spans="2:65" s="1" customFormat="1" ht="16.5" customHeight="1">
      <c r="B97" s="172"/>
      <c r="C97" s="173" t="s">
        <v>155</v>
      </c>
      <c r="D97" s="173" t="s">
        <v>133</v>
      </c>
      <c r="E97" s="174" t="s">
        <v>156</v>
      </c>
      <c r="F97" s="175" t="s">
        <v>157</v>
      </c>
      <c r="G97" s="176" t="s">
        <v>158</v>
      </c>
      <c r="H97" s="177">
        <v>5.5</v>
      </c>
      <c r="I97" s="178"/>
      <c r="J97" s="179">
        <f>ROUND(I97*H97,2)</f>
        <v>0</v>
      </c>
      <c r="K97" s="343" t="s">
        <v>628</v>
      </c>
      <c r="L97" s="39"/>
      <c r="M97" s="180" t="s">
        <v>5</v>
      </c>
      <c r="N97" s="181" t="s">
        <v>48</v>
      </c>
      <c r="O97" s="40"/>
      <c r="P97" s="182">
        <f>O97*H97</f>
        <v>0</v>
      </c>
      <c r="Q97" s="182">
        <v>8.6800000000000002E-3</v>
      </c>
      <c r="R97" s="182">
        <f>Q97*H97</f>
        <v>4.7740000000000005E-2</v>
      </c>
      <c r="S97" s="182">
        <v>0</v>
      </c>
      <c r="T97" s="183">
        <f>S97*H97</f>
        <v>0</v>
      </c>
      <c r="AR97" s="21" t="s">
        <v>137</v>
      </c>
      <c r="AT97" s="21" t="s">
        <v>133</v>
      </c>
      <c r="AU97" s="21" t="s">
        <v>87</v>
      </c>
      <c r="AY97" s="21" t="s">
        <v>131</v>
      </c>
      <c r="BE97" s="184">
        <f>IF(N97="základní",J97,0)</f>
        <v>0</v>
      </c>
      <c r="BF97" s="184">
        <f>IF(N97="snížená",J97,0)</f>
        <v>0</v>
      </c>
      <c r="BG97" s="184">
        <f>IF(N97="zákl. přenesená",J97,0)</f>
        <v>0</v>
      </c>
      <c r="BH97" s="184">
        <f>IF(N97="sníž. přenesená",J97,0)</f>
        <v>0</v>
      </c>
      <c r="BI97" s="184">
        <f>IF(N97="nulová",J97,0)</f>
        <v>0</v>
      </c>
      <c r="BJ97" s="21" t="s">
        <v>85</v>
      </c>
      <c r="BK97" s="184">
        <f>ROUND(I97*H97,2)</f>
        <v>0</v>
      </c>
      <c r="BL97" s="21" t="s">
        <v>137</v>
      </c>
      <c r="BM97" s="21" t="s">
        <v>159</v>
      </c>
    </row>
    <row r="98" spans="2:65" s="11" customFormat="1">
      <c r="B98" s="185"/>
      <c r="D98" s="186" t="s">
        <v>139</v>
      </c>
      <c r="E98" s="187" t="s">
        <v>5</v>
      </c>
      <c r="F98" s="188" t="s">
        <v>160</v>
      </c>
      <c r="H98" s="189">
        <v>5.5</v>
      </c>
      <c r="I98" s="190"/>
      <c r="L98" s="185"/>
      <c r="M98" s="191"/>
      <c r="N98" s="192"/>
      <c r="O98" s="192"/>
      <c r="P98" s="192"/>
      <c r="Q98" s="192"/>
      <c r="R98" s="192"/>
      <c r="S98" s="192"/>
      <c r="T98" s="193"/>
      <c r="AT98" s="187" t="s">
        <v>139</v>
      </c>
      <c r="AU98" s="187" t="s">
        <v>87</v>
      </c>
      <c r="AV98" s="11" t="s">
        <v>87</v>
      </c>
      <c r="AW98" s="11" t="s">
        <v>41</v>
      </c>
      <c r="AX98" s="11" t="s">
        <v>85</v>
      </c>
      <c r="AY98" s="187" t="s">
        <v>131</v>
      </c>
    </row>
    <row r="99" spans="2:65" s="1" customFormat="1" ht="16.5" customHeight="1">
      <c r="B99" s="172"/>
      <c r="C99" s="173" t="s">
        <v>161</v>
      </c>
      <c r="D99" s="173" t="s">
        <v>133</v>
      </c>
      <c r="E99" s="174" t="s">
        <v>162</v>
      </c>
      <c r="F99" s="175" t="s">
        <v>163</v>
      </c>
      <c r="G99" s="176" t="s">
        <v>158</v>
      </c>
      <c r="H99" s="177">
        <v>5.5</v>
      </c>
      <c r="I99" s="178"/>
      <c r="J99" s="179">
        <f>ROUND(I99*H99,2)</f>
        <v>0</v>
      </c>
      <c r="K99" s="343" t="s">
        <v>628</v>
      </c>
      <c r="L99" s="39"/>
      <c r="M99" s="180" t="s">
        <v>5</v>
      </c>
      <c r="N99" s="181" t="s">
        <v>48</v>
      </c>
      <c r="O99" s="40"/>
      <c r="P99" s="182">
        <f>O99*H99</f>
        <v>0</v>
      </c>
      <c r="Q99" s="182">
        <v>3.6900000000000002E-2</v>
      </c>
      <c r="R99" s="182">
        <f>Q99*H99</f>
        <v>0.20295000000000002</v>
      </c>
      <c r="S99" s="182">
        <v>0</v>
      </c>
      <c r="T99" s="183">
        <f>S99*H99</f>
        <v>0</v>
      </c>
      <c r="AR99" s="21" t="s">
        <v>137</v>
      </c>
      <c r="AT99" s="21" t="s">
        <v>133</v>
      </c>
      <c r="AU99" s="21" t="s">
        <v>87</v>
      </c>
      <c r="AY99" s="21" t="s">
        <v>131</v>
      </c>
      <c r="BE99" s="184">
        <f>IF(N99="základní",J99,0)</f>
        <v>0</v>
      </c>
      <c r="BF99" s="184">
        <f>IF(N99="snížená",J99,0)</f>
        <v>0</v>
      </c>
      <c r="BG99" s="184">
        <f>IF(N99="zákl. přenesená",J99,0)</f>
        <v>0</v>
      </c>
      <c r="BH99" s="184">
        <f>IF(N99="sníž. přenesená",J99,0)</f>
        <v>0</v>
      </c>
      <c r="BI99" s="184">
        <f>IF(N99="nulová",J99,0)</f>
        <v>0</v>
      </c>
      <c r="BJ99" s="21" t="s">
        <v>85</v>
      </c>
      <c r="BK99" s="184">
        <f>ROUND(I99*H99,2)</f>
        <v>0</v>
      </c>
      <c r="BL99" s="21" t="s">
        <v>137</v>
      </c>
      <c r="BM99" s="21" t="s">
        <v>164</v>
      </c>
    </row>
    <row r="100" spans="2:65" s="11" customFormat="1">
      <c r="B100" s="185"/>
      <c r="D100" s="186" t="s">
        <v>139</v>
      </c>
      <c r="E100" s="187" t="s">
        <v>5</v>
      </c>
      <c r="F100" s="188" t="s">
        <v>160</v>
      </c>
      <c r="H100" s="189">
        <v>5.5</v>
      </c>
      <c r="I100" s="190"/>
      <c r="L100" s="185"/>
      <c r="M100" s="191"/>
      <c r="N100" s="192"/>
      <c r="O100" s="192"/>
      <c r="P100" s="192"/>
      <c r="Q100" s="192"/>
      <c r="R100" s="192"/>
      <c r="S100" s="192"/>
      <c r="T100" s="193"/>
      <c r="AT100" s="187" t="s">
        <v>139</v>
      </c>
      <c r="AU100" s="187" t="s">
        <v>87</v>
      </c>
      <c r="AV100" s="11" t="s">
        <v>87</v>
      </c>
      <c r="AW100" s="11" t="s">
        <v>41</v>
      </c>
      <c r="AX100" s="11" t="s">
        <v>85</v>
      </c>
      <c r="AY100" s="187" t="s">
        <v>131</v>
      </c>
    </row>
    <row r="101" spans="2:65" s="1" customFormat="1" ht="16.5" customHeight="1">
      <c r="B101" s="172"/>
      <c r="C101" s="173" t="s">
        <v>165</v>
      </c>
      <c r="D101" s="173" t="s">
        <v>133</v>
      </c>
      <c r="E101" s="174" t="s">
        <v>166</v>
      </c>
      <c r="F101" s="175" t="s">
        <v>167</v>
      </c>
      <c r="G101" s="176" t="s">
        <v>168</v>
      </c>
      <c r="H101" s="177">
        <v>44</v>
      </c>
      <c r="I101" s="178"/>
      <c r="J101" s="179">
        <f>ROUND(I101*H101,2)</f>
        <v>0</v>
      </c>
      <c r="K101" s="343" t="s">
        <v>628</v>
      </c>
      <c r="L101" s="39"/>
      <c r="M101" s="180" t="s">
        <v>5</v>
      </c>
      <c r="N101" s="181" t="s">
        <v>48</v>
      </c>
      <c r="O101" s="40"/>
      <c r="P101" s="182">
        <f>O101*H101</f>
        <v>0</v>
      </c>
      <c r="Q101" s="182">
        <v>0</v>
      </c>
      <c r="R101" s="182">
        <f>Q101*H101</f>
        <v>0</v>
      </c>
      <c r="S101" s="182">
        <v>0</v>
      </c>
      <c r="T101" s="183">
        <f>S101*H101</f>
        <v>0</v>
      </c>
      <c r="AR101" s="21" t="s">
        <v>137</v>
      </c>
      <c r="AT101" s="21" t="s">
        <v>133</v>
      </c>
      <c r="AU101" s="21" t="s">
        <v>87</v>
      </c>
      <c r="AY101" s="21" t="s">
        <v>131</v>
      </c>
      <c r="BE101" s="184">
        <f>IF(N101="základní",J101,0)</f>
        <v>0</v>
      </c>
      <c r="BF101" s="184">
        <f>IF(N101="snížená",J101,0)</f>
        <v>0</v>
      </c>
      <c r="BG101" s="184">
        <f>IF(N101="zákl. přenesená",J101,0)</f>
        <v>0</v>
      </c>
      <c r="BH101" s="184">
        <f>IF(N101="sníž. přenesená",J101,0)</f>
        <v>0</v>
      </c>
      <c r="BI101" s="184">
        <f>IF(N101="nulová",J101,0)</f>
        <v>0</v>
      </c>
      <c r="BJ101" s="21" t="s">
        <v>85</v>
      </c>
      <c r="BK101" s="184">
        <f>ROUND(I101*H101,2)</f>
        <v>0</v>
      </c>
      <c r="BL101" s="21" t="s">
        <v>137</v>
      </c>
      <c r="BM101" s="21" t="s">
        <v>169</v>
      </c>
    </row>
    <row r="102" spans="2:65" s="11" customFormat="1">
      <c r="B102" s="185"/>
      <c r="D102" s="186" t="s">
        <v>139</v>
      </c>
      <c r="E102" s="187" t="s">
        <v>5</v>
      </c>
      <c r="F102" s="188" t="s">
        <v>170</v>
      </c>
      <c r="H102" s="189">
        <v>44</v>
      </c>
      <c r="I102" s="190"/>
      <c r="L102" s="185"/>
      <c r="M102" s="191"/>
      <c r="N102" s="192"/>
      <c r="O102" s="192"/>
      <c r="P102" s="192"/>
      <c r="Q102" s="192"/>
      <c r="R102" s="192"/>
      <c r="S102" s="192"/>
      <c r="T102" s="193"/>
      <c r="AT102" s="187" t="s">
        <v>139</v>
      </c>
      <c r="AU102" s="187" t="s">
        <v>87</v>
      </c>
      <c r="AV102" s="11" t="s">
        <v>87</v>
      </c>
      <c r="AW102" s="11" t="s">
        <v>41</v>
      </c>
      <c r="AX102" s="11" t="s">
        <v>85</v>
      </c>
      <c r="AY102" s="187" t="s">
        <v>131</v>
      </c>
    </row>
    <row r="103" spans="2:65" s="1" customFormat="1" ht="16.5" customHeight="1">
      <c r="B103" s="172"/>
      <c r="C103" s="173" t="s">
        <v>171</v>
      </c>
      <c r="D103" s="173" t="s">
        <v>133</v>
      </c>
      <c r="E103" s="174" t="s">
        <v>172</v>
      </c>
      <c r="F103" s="175" t="s">
        <v>173</v>
      </c>
      <c r="G103" s="176" t="s">
        <v>168</v>
      </c>
      <c r="H103" s="177">
        <v>589.09</v>
      </c>
      <c r="I103" s="178"/>
      <c r="J103" s="179">
        <f>ROUND(I103*H103,2)</f>
        <v>0</v>
      </c>
      <c r="K103" s="343" t="s">
        <v>628</v>
      </c>
      <c r="L103" s="39"/>
      <c r="M103" s="180" t="s">
        <v>5</v>
      </c>
      <c r="N103" s="181" t="s">
        <v>48</v>
      </c>
      <c r="O103" s="40"/>
      <c r="P103" s="182">
        <f>O103*H103</f>
        <v>0</v>
      </c>
      <c r="Q103" s="182">
        <v>0</v>
      </c>
      <c r="R103" s="182">
        <f>Q103*H103</f>
        <v>0</v>
      </c>
      <c r="S103" s="182">
        <v>0</v>
      </c>
      <c r="T103" s="183">
        <f>S103*H103</f>
        <v>0</v>
      </c>
      <c r="AR103" s="21" t="s">
        <v>137</v>
      </c>
      <c r="AT103" s="21" t="s">
        <v>133</v>
      </c>
      <c r="AU103" s="21" t="s">
        <v>87</v>
      </c>
      <c r="AY103" s="21" t="s">
        <v>131</v>
      </c>
      <c r="BE103" s="184">
        <f>IF(N103="základní",J103,0)</f>
        <v>0</v>
      </c>
      <c r="BF103" s="184">
        <f>IF(N103="snížená",J103,0)</f>
        <v>0</v>
      </c>
      <c r="BG103" s="184">
        <f>IF(N103="zákl. přenesená",J103,0)</f>
        <v>0</v>
      </c>
      <c r="BH103" s="184">
        <f>IF(N103="sníž. přenesená",J103,0)</f>
        <v>0</v>
      </c>
      <c r="BI103" s="184">
        <f>IF(N103="nulová",J103,0)</f>
        <v>0</v>
      </c>
      <c r="BJ103" s="21" t="s">
        <v>85</v>
      </c>
      <c r="BK103" s="184">
        <f>ROUND(I103*H103,2)</f>
        <v>0</v>
      </c>
      <c r="BL103" s="21" t="s">
        <v>137</v>
      </c>
      <c r="BM103" s="21" t="s">
        <v>174</v>
      </c>
    </row>
    <row r="104" spans="2:65" s="11" customFormat="1">
      <c r="B104" s="185"/>
      <c r="D104" s="186" t="s">
        <v>139</v>
      </c>
      <c r="E104" s="187" t="s">
        <v>5</v>
      </c>
      <c r="F104" s="188" t="s">
        <v>175</v>
      </c>
      <c r="H104" s="189">
        <v>589.09</v>
      </c>
      <c r="I104" s="190"/>
      <c r="L104" s="185"/>
      <c r="M104" s="191"/>
      <c r="N104" s="192"/>
      <c r="O104" s="192"/>
      <c r="P104" s="192"/>
      <c r="Q104" s="192"/>
      <c r="R104" s="192"/>
      <c r="S104" s="192"/>
      <c r="T104" s="193"/>
      <c r="AT104" s="187" t="s">
        <v>139</v>
      </c>
      <c r="AU104" s="187" t="s">
        <v>87</v>
      </c>
      <c r="AV104" s="11" t="s">
        <v>87</v>
      </c>
      <c r="AW104" s="11" t="s">
        <v>41</v>
      </c>
      <c r="AX104" s="11" t="s">
        <v>85</v>
      </c>
      <c r="AY104" s="187" t="s">
        <v>131</v>
      </c>
    </row>
    <row r="105" spans="2:65" s="1" customFormat="1" ht="16.5" customHeight="1">
      <c r="B105" s="172"/>
      <c r="C105" s="173" t="s">
        <v>176</v>
      </c>
      <c r="D105" s="173" t="s">
        <v>133</v>
      </c>
      <c r="E105" s="174" t="s">
        <v>177</v>
      </c>
      <c r="F105" s="175" t="s">
        <v>178</v>
      </c>
      <c r="G105" s="176" t="s">
        <v>136</v>
      </c>
      <c r="H105" s="177">
        <v>997.42</v>
      </c>
      <c r="I105" s="178"/>
      <c r="J105" s="179">
        <f>ROUND(I105*H105,2)</f>
        <v>0</v>
      </c>
      <c r="K105" s="343" t="s">
        <v>628</v>
      </c>
      <c r="L105" s="39"/>
      <c r="M105" s="180" t="s">
        <v>5</v>
      </c>
      <c r="N105" s="181" t="s">
        <v>48</v>
      </c>
      <c r="O105" s="40"/>
      <c r="P105" s="182">
        <f>O105*H105</f>
        <v>0</v>
      </c>
      <c r="Q105" s="182">
        <v>8.4999999999999995E-4</v>
      </c>
      <c r="R105" s="182">
        <f>Q105*H105</f>
        <v>0.84780699999999987</v>
      </c>
      <c r="S105" s="182">
        <v>0</v>
      </c>
      <c r="T105" s="183">
        <f>S105*H105</f>
        <v>0</v>
      </c>
      <c r="AR105" s="21" t="s">
        <v>137</v>
      </c>
      <c r="AT105" s="21" t="s">
        <v>133</v>
      </c>
      <c r="AU105" s="21" t="s">
        <v>87</v>
      </c>
      <c r="AY105" s="21" t="s">
        <v>131</v>
      </c>
      <c r="BE105" s="184">
        <f>IF(N105="základní",J105,0)</f>
        <v>0</v>
      </c>
      <c r="BF105" s="184">
        <f>IF(N105="snížená",J105,0)</f>
        <v>0</v>
      </c>
      <c r="BG105" s="184">
        <f>IF(N105="zákl. přenesená",J105,0)</f>
        <v>0</v>
      </c>
      <c r="BH105" s="184">
        <f>IF(N105="sníž. přenesená",J105,0)</f>
        <v>0</v>
      </c>
      <c r="BI105" s="184">
        <f>IF(N105="nulová",J105,0)</f>
        <v>0</v>
      </c>
      <c r="BJ105" s="21" t="s">
        <v>85</v>
      </c>
      <c r="BK105" s="184">
        <f>ROUND(I105*H105,2)</f>
        <v>0</v>
      </c>
      <c r="BL105" s="21" t="s">
        <v>137</v>
      </c>
      <c r="BM105" s="21" t="s">
        <v>179</v>
      </c>
    </row>
    <row r="106" spans="2:65" s="11" customFormat="1">
      <c r="B106" s="185"/>
      <c r="D106" s="186" t="s">
        <v>139</v>
      </c>
      <c r="E106" s="187" t="s">
        <v>5</v>
      </c>
      <c r="F106" s="188" t="s">
        <v>180</v>
      </c>
      <c r="H106" s="189">
        <v>997.42</v>
      </c>
      <c r="I106" s="190"/>
      <c r="L106" s="185"/>
      <c r="M106" s="191"/>
      <c r="N106" s="192"/>
      <c r="O106" s="192"/>
      <c r="P106" s="192"/>
      <c r="Q106" s="192"/>
      <c r="R106" s="192"/>
      <c r="S106" s="192"/>
      <c r="T106" s="193"/>
      <c r="AT106" s="187" t="s">
        <v>139</v>
      </c>
      <c r="AU106" s="187" t="s">
        <v>87</v>
      </c>
      <c r="AV106" s="11" t="s">
        <v>87</v>
      </c>
      <c r="AW106" s="11" t="s">
        <v>41</v>
      </c>
      <c r="AX106" s="11" t="s">
        <v>85</v>
      </c>
      <c r="AY106" s="187" t="s">
        <v>131</v>
      </c>
    </row>
    <row r="107" spans="2:65" s="1" customFormat="1" ht="16.5" customHeight="1">
      <c r="B107" s="172"/>
      <c r="C107" s="173" t="s">
        <v>181</v>
      </c>
      <c r="D107" s="173" t="s">
        <v>133</v>
      </c>
      <c r="E107" s="174" t="s">
        <v>182</v>
      </c>
      <c r="F107" s="175" t="s">
        <v>183</v>
      </c>
      <c r="G107" s="176" t="s">
        <v>136</v>
      </c>
      <c r="H107" s="177">
        <v>997.42</v>
      </c>
      <c r="I107" s="178"/>
      <c r="J107" s="179">
        <f>ROUND(I107*H107,2)</f>
        <v>0</v>
      </c>
      <c r="K107" s="343" t="s">
        <v>628</v>
      </c>
      <c r="L107" s="39"/>
      <c r="M107" s="180" t="s">
        <v>5</v>
      </c>
      <c r="N107" s="181" t="s">
        <v>48</v>
      </c>
      <c r="O107" s="40"/>
      <c r="P107" s="182">
        <f>O107*H107</f>
        <v>0</v>
      </c>
      <c r="Q107" s="182">
        <v>0</v>
      </c>
      <c r="R107" s="182">
        <f>Q107*H107</f>
        <v>0</v>
      </c>
      <c r="S107" s="182">
        <v>0</v>
      </c>
      <c r="T107" s="183">
        <f>S107*H107</f>
        <v>0</v>
      </c>
      <c r="AR107" s="21" t="s">
        <v>137</v>
      </c>
      <c r="AT107" s="21" t="s">
        <v>133</v>
      </c>
      <c r="AU107" s="21" t="s">
        <v>87</v>
      </c>
      <c r="AY107" s="21" t="s">
        <v>131</v>
      </c>
      <c r="BE107" s="184">
        <f>IF(N107="základní",J107,0)</f>
        <v>0</v>
      </c>
      <c r="BF107" s="184">
        <f>IF(N107="snížená",J107,0)</f>
        <v>0</v>
      </c>
      <c r="BG107" s="184">
        <f>IF(N107="zákl. přenesená",J107,0)</f>
        <v>0</v>
      </c>
      <c r="BH107" s="184">
        <f>IF(N107="sníž. přenesená",J107,0)</f>
        <v>0</v>
      </c>
      <c r="BI107" s="184">
        <f>IF(N107="nulová",J107,0)</f>
        <v>0</v>
      </c>
      <c r="BJ107" s="21" t="s">
        <v>85</v>
      </c>
      <c r="BK107" s="184">
        <f>ROUND(I107*H107,2)</f>
        <v>0</v>
      </c>
      <c r="BL107" s="21" t="s">
        <v>137</v>
      </c>
      <c r="BM107" s="21" t="s">
        <v>184</v>
      </c>
    </row>
    <row r="108" spans="2:65" s="11" customFormat="1">
      <c r="B108" s="185"/>
      <c r="D108" s="186" t="s">
        <v>139</v>
      </c>
      <c r="E108" s="187" t="s">
        <v>5</v>
      </c>
      <c r="F108" s="188" t="s">
        <v>180</v>
      </c>
      <c r="H108" s="189">
        <v>997.42</v>
      </c>
      <c r="I108" s="190"/>
      <c r="L108" s="185"/>
      <c r="M108" s="191"/>
      <c r="N108" s="192"/>
      <c r="O108" s="192"/>
      <c r="P108" s="192"/>
      <c r="Q108" s="192"/>
      <c r="R108" s="192"/>
      <c r="S108" s="192"/>
      <c r="T108" s="193"/>
      <c r="AT108" s="187" t="s">
        <v>139</v>
      </c>
      <c r="AU108" s="187" t="s">
        <v>87</v>
      </c>
      <c r="AV108" s="11" t="s">
        <v>87</v>
      </c>
      <c r="AW108" s="11" t="s">
        <v>41</v>
      </c>
      <c r="AX108" s="11" t="s">
        <v>85</v>
      </c>
      <c r="AY108" s="187" t="s">
        <v>131</v>
      </c>
    </row>
    <row r="109" spans="2:65" s="1" customFormat="1" ht="16.5" customHeight="1">
      <c r="B109" s="172"/>
      <c r="C109" s="173" t="s">
        <v>185</v>
      </c>
      <c r="D109" s="173" t="s">
        <v>133</v>
      </c>
      <c r="E109" s="174" t="s">
        <v>186</v>
      </c>
      <c r="F109" s="175" t="s">
        <v>187</v>
      </c>
      <c r="G109" s="176" t="s">
        <v>168</v>
      </c>
      <c r="H109" s="177">
        <v>589.09</v>
      </c>
      <c r="I109" s="178"/>
      <c r="J109" s="179">
        <f>ROUND(I109*H109,2)</f>
        <v>0</v>
      </c>
      <c r="K109" s="343" t="s">
        <v>628</v>
      </c>
      <c r="L109" s="39"/>
      <c r="M109" s="180" t="s">
        <v>5</v>
      </c>
      <c r="N109" s="181" t="s">
        <v>48</v>
      </c>
      <c r="O109" s="40"/>
      <c r="P109" s="182">
        <f>O109*H109</f>
        <v>0</v>
      </c>
      <c r="Q109" s="182">
        <v>0</v>
      </c>
      <c r="R109" s="182">
        <f>Q109*H109</f>
        <v>0</v>
      </c>
      <c r="S109" s="182">
        <v>0</v>
      </c>
      <c r="T109" s="183">
        <f>S109*H109</f>
        <v>0</v>
      </c>
      <c r="AR109" s="21" t="s">
        <v>137</v>
      </c>
      <c r="AT109" s="21" t="s">
        <v>133</v>
      </c>
      <c r="AU109" s="21" t="s">
        <v>87</v>
      </c>
      <c r="AY109" s="21" t="s">
        <v>131</v>
      </c>
      <c r="BE109" s="184">
        <f>IF(N109="základní",J109,0)</f>
        <v>0</v>
      </c>
      <c r="BF109" s="184">
        <f>IF(N109="snížená",J109,0)</f>
        <v>0</v>
      </c>
      <c r="BG109" s="184">
        <f>IF(N109="zákl. přenesená",J109,0)</f>
        <v>0</v>
      </c>
      <c r="BH109" s="184">
        <f>IF(N109="sníž. přenesená",J109,0)</f>
        <v>0</v>
      </c>
      <c r="BI109" s="184">
        <f>IF(N109="nulová",J109,0)</f>
        <v>0</v>
      </c>
      <c r="BJ109" s="21" t="s">
        <v>85</v>
      </c>
      <c r="BK109" s="184">
        <f>ROUND(I109*H109,2)</f>
        <v>0</v>
      </c>
      <c r="BL109" s="21" t="s">
        <v>137</v>
      </c>
      <c r="BM109" s="21" t="s">
        <v>188</v>
      </c>
    </row>
    <row r="110" spans="2:65" s="11" customFormat="1">
      <c r="B110" s="185"/>
      <c r="D110" s="186" t="s">
        <v>139</v>
      </c>
      <c r="E110" s="187" t="s">
        <v>5</v>
      </c>
      <c r="F110" s="188" t="s">
        <v>175</v>
      </c>
      <c r="H110" s="189">
        <v>589.09</v>
      </c>
      <c r="I110" s="190"/>
      <c r="L110" s="185"/>
      <c r="M110" s="191"/>
      <c r="N110" s="192"/>
      <c r="O110" s="192"/>
      <c r="P110" s="192"/>
      <c r="Q110" s="192"/>
      <c r="R110" s="192"/>
      <c r="S110" s="192"/>
      <c r="T110" s="193"/>
      <c r="AT110" s="187" t="s">
        <v>139</v>
      </c>
      <c r="AU110" s="187" t="s">
        <v>87</v>
      </c>
      <c r="AV110" s="11" t="s">
        <v>87</v>
      </c>
      <c r="AW110" s="11" t="s">
        <v>41</v>
      </c>
      <c r="AX110" s="11" t="s">
        <v>85</v>
      </c>
      <c r="AY110" s="187" t="s">
        <v>131</v>
      </c>
    </row>
    <row r="111" spans="2:65" s="1" customFormat="1" ht="16.5" customHeight="1">
      <c r="B111" s="172"/>
      <c r="C111" s="173" t="s">
        <v>189</v>
      </c>
      <c r="D111" s="173" t="s">
        <v>133</v>
      </c>
      <c r="E111" s="174" t="s">
        <v>190</v>
      </c>
      <c r="F111" s="175" t="s">
        <v>191</v>
      </c>
      <c r="G111" s="176" t="s">
        <v>168</v>
      </c>
      <c r="H111" s="177">
        <v>589.09</v>
      </c>
      <c r="I111" s="178"/>
      <c r="J111" s="179">
        <f>ROUND(I111*H111,2)</f>
        <v>0</v>
      </c>
      <c r="K111" s="343" t="s">
        <v>628</v>
      </c>
      <c r="L111" s="39"/>
      <c r="M111" s="180" t="s">
        <v>5</v>
      </c>
      <c r="N111" s="181" t="s">
        <v>48</v>
      </c>
      <c r="O111" s="40"/>
      <c r="P111" s="182">
        <f>O111*H111</f>
        <v>0</v>
      </c>
      <c r="Q111" s="182">
        <v>0</v>
      </c>
      <c r="R111" s="182">
        <f>Q111*H111</f>
        <v>0</v>
      </c>
      <c r="S111" s="182">
        <v>0</v>
      </c>
      <c r="T111" s="183">
        <f>S111*H111</f>
        <v>0</v>
      </c>
      <c r="AR111" s="21" t="s">
        <v>137</v>
      </c>
      <c r="AT111" s="21" t="s">
        <v>133</v>
      </c>
      <c r="AU111" s="21" t="s">
        <v>87</v>
      </c>
      <c r="AY111" s="21" t="s">
        <v>131</v>
      </c>
      <c r="BE111" s="184">
        <f>IF(N111="základní",J111,0)</f>
        <v>0</v>
      </c>
      <c r="BF111" s="184">
        <f>IF(N111="snížená",J111,0)</f>
        <v>0</v>
      </c>
      <c r="BG111" s="184">
        <f>IF(N111="zákl. přenesená",J111,0)</f>
        <v>0</v>
      </c>
      <c r="BH111" s="184">
        <f>IF(N111="sníž. přenesená",J111,0)</f>
        <v>0</v>
      </c>
      <c r="BI111" s="184">
        <f>IF(N111="nulová",J111,0)</f>
        <v>0</v>
      </c>
      <c r="BJ111" s="21" t="s">
        <v>85</v>
      </c>
      <c r="BK111" s="184">
        <f>ROUND(I111*H111,2)</f>
        <v>0</v>
      </c>
      <c r="BL111" s="21" t="s">
        <v>137</v>
      </c>
      <c r="BM111" s="21" t="s">
        <v>192</v>
      </c>
    </row>
    <row r="112" spans="2:65" s="11" customFormat="1">
      <c r="B112" s="185"/>
      <c r="D112" s="186" t="s">
        <v>139</v>
      </c>
      <c r="E112" s="187" t="s">
        <v>5</v>
      </c>
      <c r="F112" s="188" t="s">
        <v>175</v>
      </c>
      <c r="H112" s="189">
        <v>589.09</v>
      </c>
      <c r="I112" s="190"/>
      <c r="L112" s="185"/>
      <c r="M112" s="191"/>
      <c r="N112" s="192"/>
      <c r="O112" s="192"/>
      <c r="P112" s="192"/>
      <c r="Q112" s="192"/>
      <c r="R112" s="192"/>
      <c r="S112" s="192"/>
      <c r="T112" s="193"/>
      <c r="AT112" s="187" t="s">
        <v>139</v>
      </c>
      <c r="AU112" s="187" t="s">
        <v>87</v>
      </c>
      <c r="AV112" s="11" t="s">
        <v>87</v>
      </c>
      <c r="AW112" s="11" t="s">
        <v>41</v>
      </c>
      <c r="AX112" s="11" t="s">
        <v>85</v>
      </c>
      <c r="AY112" s="187" t="s">
        <v>131</v>
      </c>
    </row>
    <row r="113" spans="2:65" s="1" customFormat="1" ht="16.5" customHeight="1">
      <c r="B113" s="172"/>
      <c r="C113" s="173" t="s">
        <v>193</v>
      </c>
      <c r="D113" s="173" t="s">
        <v>133</v>
      </c>
      <c r="E113" s="174" t="s">
        <v>194</v>
      </c>
      <c r="F113" s="175" t="s">
        <v>195</v>
      </c>
      <c r="G113" s="176" t="s">
        <v>168</v>
      </c>
      <c r="H113" s="177">
        <v>589.09</v>
      </c>
      <c r="I113" s="178"/>
      <c r="J113" s="179">
        <f>ROUND(I113*H113,2)</f>
        <v>0</v>
      </c>
      <c r="K113" s="343" t="s">
        <v>628</v>
      </c>
      <c r="L113" s="39"/>
      <c r="M113" s="180" t="s">
        <v>5</v>
      </c>
      <c r="N113" s="181" t="s">
        <v>48</v>
      </c>
      <c r="O113" s="40"/>
      <c r="P113" s="182">
        <f>O113*H113</f>
        <v>0</v>
      </c>
      <c r="Q113" s="182">
        <v>0</v>
      </c>
      <c r="R113" s="182">
        <f>Q113*H113</f>
        <v>0</v>
      </c>
      <c r="S113" s="182">
        <v>0</v>
      </c>
      <c r="T113" s="183">
        <f>S113*H113</f>
        <v>0</v>
      </c>
      <c r="AR113" s="21" t="s">
        <v>137</v>
      </c>
      <c r="AT113" s="21" t="s">
        <v>133</v>
      </c>
      <c r="AU113" s="21" t="s">
        <v>87</v>
      </c>
      <c r="AY113" s="21" t="s">
        <v>131</v>
      </c>
      <c r="BE113" s="184">
        <f>IF(N113="základní",J113,0)</f>
        <v>0</v>
      </c>
      <c r="BF113" s="184">
        <f>IF(N113="snížená",J113,0)</f>
        <v>0</v>
      </c>
      <c r="BG113" s="184">
        <f>IF(N113="zákl. přenesená",J113,0)</f>
        <v>0</v>
      </c>
      <c r="BH113" s="184">
        <f>IF(N113="sníž. přenesená",J113,0)</f>
        <v>0</v>
      </c>
      <c r="BI113" s="184">
        <f>IF(N113="nulová",J113,0)</f>
        <v>0</v>
      </c>
      <c r="BJ113" s="21" t="s">
        <v>85</v>
      </c>
      <c r="BK113" s="184">
        <f>ROUND(I113*H113,2)</f>
        <v>0</v>
      </c>
      <c r="BL113" s="21" t="s">
        <v>137</v>
      </c>
      <c r="BM113" s="21" t="s">
        <v>196</v>
      </c>
    </row>
    <row r="114" spans="2:65" s="11" customFormat="1">
      <c r="B114" s="185"/>
      <c r="D114" s="186" t="s">
        <v>139</v>
      </c>
      <c r="E114" s="187" t="s">
        <v>5</v>
      </c>
      <c r="F114" s="188" t="s">
        <v>175</v>
      </c>
      <c r="H114" s="189">
        <v>589.09</v>
      </c>
      <c r="I114" s="190"/>
      <c r="L114" s="185"/>
      <c r="M114" s="191"/>
      <c r="N114" s="192"/>
      <c r="O114" s="192"/>
      <c r="P114" s="192"/>
      <c r="Q114" s="192"/>
      <c r="R114" s="192"/>
      <c r="S114" s="192"/>
      <c r="T114" s="193"/>
      <c r="AT114" s="187" t="s">
        <v>139</v>
      </c>
      <c r="AU114" s="187" t="s">
        <v>87</v>
      </c>
      <c r="AV114" s="11" t="s">
        <v>87</v>
      </c>
      <c r="AW114" s="11" t="s">
        <v>41</v>
      </c>
      <c r="AX114" s="11" t="s">
        <v>85</v>
      </c>
      <c r="AY114" s="187" t="s">
        <v>131</v>
      </c>
    </row>
    <row r="115" spans="2:65" s="1" customFormat="1" ht="16.5" customHeight="1">
      <c r="B115" s="172"/>
      <c r="C115" s="173" t="s">
        <v>197</v>
      </c>
      <c r="D115" s="173" t="s">
        <v>133</v>
      </c>
      <c r="E115" s="174" t="s">
        <v>198</v>
      </c>
      <c r="F115" s="175" t="s">
        <v>199</v>
      </c>
      <c r="G115" s="176" t="s">
        <v>168</v>
      </c>
      <c r="H115" s="177">
        <v>589.09</v>
      </c>
      <c r="I115" s="178"/>
      <c r="J115" s="179">
        <f>ROUND(I115*H115,2)</f>
        <v>0</v>
      </c>
      <c r="K115" s="343" t="s">
        <v>628</v>
      </c>
      <c r="L115" s="39"/>
      <c r="M115" s="180" t="s">
        <v>5</v>
      </c>
      <c r="N115" s="181" t="s">
        <v>48</v>
      </c>
      <c r="O115" s="40"/>
      <c r="P115" s="182">
        <f>O115*H115</f>
        <v>0</v>
      </c>
      <c r="Q115" s="182">
        <v>0</v>
      </c>
      <c r="R115" s="182">
        <f>Q115*H115</f>
        <v>0</v>
      </c>
      <c r="S115" s="182">
        <v>0</v>
      </c>
      <c r="T115" s="183">
        <f>S115*H115</f>
        <v>0</v>
      </c>
      <c r="AR115" s="21" t="s">
        <v>137</v>
      </c>
      <c r="AT115" s="21" t="s">
        <v>133</v>
      </c>
      <c r="AU115" s="21" t="s">
        <v>87</v>
      </c>
      <c r="AY115" s="21" t="s">
        <v>131</v>
      </c>
      <c r="BE115" s="184">
        <f>IF(N115="základní",J115,0)</f>
        <v>0</v>
      </c>
      <c r="BF115" s="184">
        <f>IF(N115="snížená",J115,0)</f>
        <v>0</v>
      </c>
      <c r="BG115" s="184">
        <f>IF(N115="zákl. přenesená",J115,0)</f>
        <v>0</v>
      </c>
      <c r="BH115" s="184">
        <f>IF(N115="sníž. přenesená",J115,0)</f>
        <v>0</v>
      </c>
      <c r="BI115" s="184">
        <f>IF(N115="nulová",J115,0)</f>
        <v>0</v>
      </c>
      <c r="BJ115" s="21" t="s">
        <v>85</v>
      </c>
      <c r="BK115" s="184">
        <f>ROUND(I115*H115,2)</f>
        <v>0</v>
      </c>
      <c r="BL115" s="21" t="s">
        <v>137</v>
      </c>
      <c r="BM115" s="21" t="s">
        <v>200</v>
      </c>
    </row>
    <row r="116" spans="2:65" s="11" customFormat="1">
      <c r="B116" s="185"/>
      <c r="D116" s="186" t="s">
        <v>139</v>
      </c>
      <c r="E116" s="187" t="s">
        <v>5</v>
      </c>
      <c r="F116" s="188" t="s">
        <v>175</v>
      </c>
      <c r="H116" s="189">
        <v>589.09</v>
      </c>
      <c r="I116" s="190"/>
      <c r="L116" s="185"/>
      <c r="M116" s="191"/>
      <c r="N116" s="192"/>
      <c r="O116" s="192"/>
      <c r="P116" s="192"/>
      <c r="Q116" s="192"/>
      <c r="R116" s="192"/>
      <c r="S116" s="192"/>
      <c r="T116" s="193"/>
      <c r="AT116" s="187" t="s">
        <v>139</v>
      </c>
      <c r="AU116" s="187" t="s">
        <v>87</v>
      </c>
      <c r="AV116" s="11" t="s">
        <v>87</v>
      </c>
      <c r="AW116" s="11" t="s">
        <v>41</v>
      </c>
      <c r="AX116" s="11" t="s">
        <v>85</v>
      </c>
      <c r="AY116" s="187" t="s">
        <v>131</v>
      </c>
    </row>
    <row r="117" spans="2:65" s="1" customFormat="1" ht="16.5" customHeight="1">
      <c r="B117" s="172"/>
      <c r="C117" s="173" t="s">
        <v>11</v>
      </c>
      <c r="D117" s="173" t="s">
        <v>133</v>
      </c>
      <c r="E117" s="174" t="s">
        <v>201</v>
      </c>
      <c r="F117" s="175" t="s">
        <v>202</v>
      </c>
      <c r="G117" s="176" t="s">
        <v>168</v>
      </c>
      <c r="H117" s="177">
        <v>402.49299999999999</v>
      </c>
      <c r="I117" s="178"/>
      <c r="J117" s="179">
        <f>ROUND(I117*H117,2)</f>
        <v>0</v>
      </c>
      <c r="K117" s="343" t="s">
        <v>628</v>
      </c>
      <c r="L117" s="39"/>
      <c r="M117" s="180" t="s">
        <v>5</v>
      </c>
      <c r="N117" s="181" t="s">
        <v>48</v>
      </c>
      <c r="O117" s="40"/>
      <c r="P117" s="182">
        <f>O117*H117</f>
        <v>0</v>
      </c>
      <c r="Q117" s="182">
        <v>0</v>
      </c>
      <c r="R117" s="182">
        <f>Q117*H117</f>
        <v>0</v>
      </c>
      <c r="S117" s="182">
        <v>0</v>
      </c>
      <c r="T117" s="183">
        <f>S117*H117</f>
        <v>0</v>
      </c>
      <c r="AR117" s="21" t="s">
        <v>137</v>
      </c>
      <c r="AT117" s="21" t="s">
        <v>133</v>
      </c>
      <c r="AU117" s="21" t="s">
        <v>87</v>
      </c>
      <c r="AY117" s="21" t="s">
        <v>131</v>
      </c>
      <c r="BE117" s="184">
        <f>IF(N117="základní",J117,0)</f>
        <v>0</v>
      </c>
      <c r="BF117" s="184">
        <f>IF(N117="snížená",J117,0)</f>
        <v>0</v>
      </c>
      <c r="BG117" s="184">
        <f>IF(N117="zákl. přenesená",J117,0)</f>
        <v>0</v>
      </c>
      <c r="BH117" s="184">
        <f>IF(N117="sníž. přenesená",J117,0)</f>
        <v>0</v>
      </c>
      <c r="BI117" s="184">
        <f>IF(N117="nulová",J117,0)</f>
        <v>0</v>
      </c>
      <c r="BJ117" s="21" t="s">
        <v>85</v>
      </c>
      <c r="BK117" s="184">
        <f>ROUND(I117*H117,2)</f>
        <v>0</v>
      </c>
      <c r="BL117" s="21" t="s">
        <v>137</v>
      </c>
      <c r="BM117" s="21" t="s">
        <v>203</v>
      </c>
    </row>
    <row r="118" spans="2:65" s="11" customFormat="1">
      <c r="B118" s="185"/>
      <c r="D118" s="186" t="s">
        <v>139</v>
      </c>
      <c r="E118" s="187" t="s">
        <v>5</v>
      </c>
      <c r="F118" s="188" t="s">
        <v>204</v>
      </c>
      <c r="H118" s="189">
        <v>402.49299999999999</v>
      </c>
      <c r="I118" s="190"/>
      <c r="L118" s="185"/>
      <c r="M118" s="191"/>
      <c r="N118" s="192"/>
      <c r="O118" s="192"/>
      <c r="P118" s="192"/>
      <c r="Q118" s="192"/>
      <c r="R118" s="192"/>
      <c r="S118" s="192"/>
      <c r="T118" s="193"/>
      <c r="AT118" s="187" t="s">
        <v>139</v>
      </c>
      <c r="AU118" s="187" t="s">
        <v>87</v>
      </c>
      <c r="AV118" s="11" t="s">
        <v>87</v>
      </c>
      <c r="AW118" s="11" t="s">
        <v>41</v>
      </c>
      <c r="AX118" s="11" t="s">
        <v>85</v>
      </c>
      <c r="AY118" s="187" t="s">
        <v>131</v>
      </c>
    </row>
    <row r="119" spans="2:65" s="1" customFormat="1" ht="16.5" customHeight="1">
      <c r="B119" s="172"/>
      <c r="C119" s="194" t="s">
        <v>205</v>
      </c>
      <c r="D119" s="194" t="s">
        <v>206</v>
      </c>
      <c r="E119" s="195" t="s">
        <v>207</v>
      </c>
      <c r="F119" s="196" t="s">
        <v>208</v>
      </c>
      <c r="G119" s="197" t="s">
        <v>209</v>
      </c>
      <c r="H119" s="198">
        <v>804.98599999999999</v>
      </c>
      <c r="I119" s="199"/>
      <c r="J119" s="200">
        <f>ROUND(I119*H119,2)</f>
        <v>0</v>
      </c>
      <c r="K119" s="343" t="s">
        <v>628</v>
      </c>
      <c r="L119" s="201"/>
      <c r="M119" s="202" t="s">
        <v>5</v>
      </c>
      <c r="N119" s="203" t="s">
        <v>48</v>
      </c>
      <c r="O119" s="40"/>
      <c r="P119" s="182">
        <f>O119*H119</f>
        <v>0</v>
      </c>
      <c r="Q119" s="182">
        <v>1</v>
      </c>
      <c r="R119" s="182">
        <f>Q119*H119</f>
        <v>804.98599999999999</v>
      </c>
      <c r="S119" s="182">
        <v>0</v>
      </c>
      <c r="T119" s="183">
        <f>S119*H119</f>
        <v>0</v>
      </c>
      <c r="AR119" s="21" t="s">
        <v>171</v>
      </c>
      <c r="AT119" s="21" t="s">
        <v>206</v>
      </c>
      <c r="AU119" s="21" t="s">
        <v>87</v>
      </c>
      <c r="AY119" s="21" t="s">
        <v>131</v>
      </c>
      <c r="BE119" s="184">
        <f>IF(N119="základní",J119,0)</f>
        <v>0</v>
      </c>
      <c r="BF119" s="184">
        <f>IF(N119="snížená",J119,0)</f>
        <v>0</v>
      </c>
      <c r="BG119" s="184">
        <f>IF(N119="zákl. přenesená",J119,0)</f>
        <v>0</v>
      </c>
      <c r="BH119" s="184">
        <f>IF(N119="sníž. přenesená",J119,0)</f>
        <v>0</v>
      </c>
      <c r="BI119" s="184">
        <f>IF(N119="nulová",J119,0)</f>
        <v>0</v>
      </c>
      <c r="BJ119" s="21" t="s">
        <v>85</v>
      </c>
      <c r="BK119" s="184">
        <f>ROUND(I119*H119,2)</f>
        <v>0</v>
      </c>
      <c r="BL119" s="21" t="s">
        <v>137</v>
      </c>
      <c r="BM119" s="21" t="s">
        <v>210</v>
      </c>
    </row>
    <row r="120" spans="2:65" s="11" customFormat="1">
      <c r="B120" s="185"/>
      <c r="D120" s="186" t="s">
        <v>139</v>
      </c>
      <c r="E120" s="187" t="s">
        <v>5</v>
      </c>
      <c r="F120" s="188" t="s">
        <v>211</v>
      </c>
      <c r="H120" s="189">
        <v>804.98599999999999</v>
      </c>
      <c r="I120" s="190"/>
      <c r="L120" s="185"/>
      <c r="M120" s="191"/>
      <c r="N120" s="192"/>
      <c r="O120" s="192"/>
      <c r="P120" s="192"/>
      <c r="Q120" s="192"/>
      <c r="R120" s="192"/>
      <c r="S120" s="192"/>
      <c r="T120" s="193"/>
      <c r="AT120" s="187" t="s">
        <v>139</v>
      </c>
      <c r="AU120" s="187" t="s">
        <v>87</v>
      </c>
      <c r="AV120" s="11" t="s">
        <v>87</v>
      </c>
      <c r="AW120" s="11" t="s">
        <v>41</v>
      </c>
      <c r="AX120" s="11" t="s">
        <v>85</v>
      </c>
      <c r="AY120" s="187" t="s">
        <v>131</v>
      </c>
    </row>
    <row r="121" spans="2:65" s="1" customFormat="1" ht="25.5" customHeight="1">
      <c r="B121" s="172"/>
      <c r="C121" s="173" t="s">
        <v>212</v>
      </c>
      <c r="D121" s="173" t="s">
        <v>133</v>
      </c>
      <c r="E121" s="174" t="s">
        <v>213</v>
      </c>
      <c r="F121" s="175" t="s">
        <v>214</v>
      </c>
      <c r="G121" s="176" t="s">
        <v>168</v>
      </c>
      <c r="H121" s="177">
        <v>138.43799999999999</v>
      </c>
      <c r="I121" s="178"/>
      <c r="J121" s="179">
        <f>ROUND(I121*H121,2)</f>
        <v>0</v>
      </c>
      <c r="K121" s="343" t="s">
        <v>628</v>
      </c>
      <c r="L121" s="39"/>
      <c r="M121" s="180" t="s">
        <v>5</v>
      </c>
      <c r="N121" s="181" t="s">
        <v>48</v>
      </c>
      <c r="O121" s="40"/>
      <c r="P121" s="182">
        <f>O121*H121</f>
        <v>0</v>
      </c>
      <c r="Q121" s="182">
        <v>0</v>
      </c>
      <c r="R121" s="182">
        <f>Q121*H121</f>
        <v>0</v>
      </c>
      <c r="S121" s="182">
        <v>0</v>
      </c>
      <c r="T121" s="183">
        <f>S121*H121</f>
        <v>0</v>
      </c>
      <c r="AR121" s="21" t="s">
        <v>137</v>
      </c>
      <c r="AT121" s="21" t="s">
        <v>133</v>
      </c>
      <c r="AU121" s="21" t="s">
        <v>87</v>
      </c>
      <c r="AY121" s="21" t="s">
        <v>131</v>
      </c>
      <c r="BE121" s="184">
        <f>IF(N121="základní",J121,0)</f>
        <v>0</v>
      </c>
      <c r="BF121" s="184">
        <f>IF(N121="snížená",J121,0)</f>
        <v>0</v>
      </c>
      <c r="BG121" s="184">
        <f>IF(N121="zákl. přenesená",J121,0)</f>
        <v>0</v>
      </c>
      <c r="BH121" s="184">
        <f>IF(N121="sníž. přenesená",J121,0)</f>
        <v>0</v>
      </c>
      <c r="BI121" s="184">
        <f>IF(N121="nulová",J121,0)</f>
        <v>0</v>
      </c>
      <c r="BJ121" s="21" t="s">
        <v>85</v>
      </c>
      <c r="BK121" s="184">
        <f>ROUND(I121*H121,2)</f>
        <v>0</v>
      </c>
      <c r="BL121" s="21" t="s">
        <v>137</v>
      </c>
      <c r="BM121" s="21" t="s">
        <v>215</v>
      </c>
    </row>
    <row r="122" spans="2:65" s="11" customFormat="1">
      <c r="B122" s="185"/>
      <c r="D122" s="186" t="s">
        <v>139</v>
      </c>
      <c r="E122" s="187" t="s">
        <v>5</v>
      </c>
      <c r="F122" s="188" t="s">
        <v>216</v>
      </c>
      <c r="H122" s="189">
        <v>138.43799999999999</v>
      </c>
      <c r="I122" s="190"/>
      <c r="L122" s="185"/>
      <c r="M122" s="191"/>
      <c r="N122" s="192"/>
      <c r="O122" s="192"/>
      <c r="P122" s="192"/>
      <c r="Q122" s="192"/>
      <c r="R122" s="192"/>
      <c r="S122" s="192"/>
      <c r="T122" s="193"/>
      <c r="AT122" s="187" t="s">
        <v>139</v>
      </c>
      <c r="AU122" s="187" t="s">
        <v>87</v>
      </c>
      <c r="AV122" s="11" t="s">
        <v>87</v>
      </c>
      <c r="AW122" s="11" t="s">
        <v>41</v>
      </c>
      <c r="AX122" s="11" t="s">
        <v>85</v>
      </c>
      <c r="AY122" s="187" t="s">
        <v>131</v>
      </c>
    </row>
    <row r="123" spans="2:65" s="1" customFormat="1" ht="16.5" customHeight="1">
      <c r="B123" s="172"/>
      <c r="C123" s="194" t="s">
        <v>217</v>
      </c>
      <c r="D123" s="194" t="s">
        <v>206</v>
      </c>
      <c r="E123" s="195" t="s">
        <v>218</v>
      </c>
      <c r="F123" s="196" t="s">
        <v>219</v>
      </c>
      <c r="G123" s="197" t="s">
        <v>209</v>
      </c>
      <c r="H123" s="198">
        <v>276.87599999999998</v>
      </c>
      <c r="I123" s="199"/>
      <c r="J123" s="200">
        <f>ROUND(I123*H123,2)</f>
        <v>0</v>
      </c>
      <c r="K123" s="343" t="s">
        <v>628</v>
      </c>
      <c r="L123" s="201"/>
      <c r="M123" s="202" t="s">
        <v>5</v>
      </c>
      <c r="N123" s="203" t="s">
        <v>48</v>
      </c>
      <c r="O123" s="40"/>
      <c r="P123" s="182">
        <f>O123*H123</f>
        <v>0</v>
      </c>
      <c r="Q123" s="182">
        <v>1</v>
      </c>
      <c r="R123" s="182">
        <f>Q123*H123</f>
        <v>276.87599999999998</v>
      </c>
      <c r="S123" s="182">
        <v>0</v>
      </c>
      <c r="T123" s="183">
        <f>S123*H123</f>
        <v>0</v>
      </c>
      <c r="AR123" s="21" t="s">
        <v>171</v>
      </c>
      <c r="AT123" s="21" t="s">
        <v>206</v>
      </c>
      <c r="AU123" s="21" t="s">
        <v>87</v>
      </c>
      <c r="AY123" s="21" t="s">
        <v>131</v>
      </c>
      <c r="BE123" s="184">
        <f>IF(N123="základní",J123,0)</f>
        <v>0</v>
      </c>
      <c r="BF123" s="184">
        <f>IF(N123="snížená",J123,0)</f>
        <v>0</v>
      </c>
      <c r="BG123" s="184">
        <f>IF(N123="zákl. přenesená",J123,0)</f>
        <v>0</v>
      </c>
      <c r="BH123" s="184">
        <f>IF(N123="sníž. přenesená",J123,0)</f>
        <v>0</v>
      </c>
      <c r="BI123" s="184">
        <f>IF(N123="nulová",J123,0)</f>
        <v>0</v>
      </c>
      <c r="BJ123" s="21" t="s">
        <v>85</v>
      </c>
      <c r="BK123" s="184">
        <f>ROUND(I123*H123,2)</f>
        <v>0</v>
      </c>
      <c r="BL123" s="21" t="s">
        <v>137</v>
      </c>
      <c r="BM123" s="21" t="s">
        <v>220</v>
      </c>
    </row>
    <row r="124" spans="2:65" s="11" customFormat="1">
      <c r="B124" s="185"/>
      <c r="D124" s="186" t="s">
        <v>139</v>
      </c>
      <c r="E124" s="187" t="s">
        <v>5</v>
      </c>
      <c r="F124" s="188" t="s">
        <v>221</v>
      </c>
      <c r="H124" s="189">
        <v>276.87599999999998</v>
      </c>
      <c r="I124" s="190"/>
      <c r="L124" s="185"/>
      <c r="M124" s="191"/>
      <c r="N124" s="192"/>
      <c r="O124" s="192"/>
      <c r="P124" s="192"/>
      <c r="Q124" s="192"/>
      <c r="R124" s="192"/>
      <c r="S124" s="192"/>
      <c r="T124" s="193"/>
      <c r="AT124" s="187" t="s">
        <v>139</v>
      </c>
      <c r="AU124" s="187" t="s">
        <v>87</v>
      </c>
      <c r="AV124" s="11" t="s">
        <v>87</v>
      </c>
      <c r="AW124" s="11" t="s">
        <v>41</v>
      </c>
      <c r="AX124" s="11" t="s">
        <v>85</v>
      </c>
      <c r="AY124" s="187" t="s">
        <v>131</v>
      </c>
    </row>
    <row r="125" spans="2:65" s="1" customFormat="1" ht="16.5" customHeight="1">
      <c r="B125" s="172"/>
      <c r="C125" s="173" t="s">
        <v>222</v>
      </c>
      <c r="D125" s="173" t="s">
        <v>133</v>
      </c>
      <c r="E125" s="174" t="s">
        <v>223</v>
      </c>
      <c r="F125" s="175" t="s">
        <v>224</v>
      </c>
      <c r="G125" s="176" t="s">
        <v>168</v>
      </c>
      <c r="H125" s="177">
        <v>30.096</v>
      </c>
      <c r="I125" s="178"/>
      <c r="J125" s="179">
        <f>ROUND(I125*H125,2)</f>
        <v>0</v>
      </c>
      <c r="K125" s="343" t="s">
        <v>628</v>
      </c>
      <c r="L125" s="39"/>
      <c r="M125" s="180" t="s">
        <v>5</v>
      </c>
      <c r="N125" s="181" t="s">
        <v>48</v>
      </c>
      <c r="O125" s="40"/>
      <c r="P125" s="182">
        <f>O125*H125</f>
        <v>0</v>
      </c>
      <c r="Q125" s="182">
        <v>0</v>
      </c>
      <c r="R125" s="182">
        <f>Q125*H125</f>
        <v>0</v>
      </c>
      <c r="S125" s="182">
        <v>0</v>
      </c>
      <c r="T125" s="183">
        <f>S125*H125</f>
        <v>0</v>
      </c>
      <c r="AR125" s="21" t="s">
        <v>137</v>
      </c>
      <c r="AT125" s="21" t="s">
        <v>133</v>
      </c>
      <c r="AU125" s="21" t="s">
        <v>87</v>
      </c>
      <c r="AY125" s="21" t="s">
        <v>131</v>
      </c>
      <c r="BE125" s="184">
        <f>IF(N125="základní",J125,0)</f>
        <v>0</v>
      </c>
      <c r="BF125" s="184">
        <f>IF(N125="snížená",J125,0)</f>
        <v>0</v>
      </c>
      <c r="BG125" s="184">
        <f>IF(N125="zákl. přenesená",J125,0)</f>
        <v>0</v>
      </c>
      <c r="BH125" s="184">
        <f>IF(N125="sníž. přenesená",J125,0)</f>
        <v>0</v>
      </c>
      <c r="BI125" s="184">
        <f>IF(N125="nulová",J125,0)</f>
        <v>0</v>
      </c>
      <c r="BJ125" s="21" t="s">
        <v>85</v>
      </c>
      <c r="BK125" s="184">
        <f>ROUND(I125*H125,2)</f>
        <v>0</v>
      </c>
      <c r="BL125" s="21" t="s">
        <v>137</v>
      </c>
      <c r="BM125" s="21" t="s">
        <v>225</v>
      </c>
    </row>
    <row r="126" spans="2:65" s="11" customFormat="1">
      <c r="B126" s="185"/>
      <c r="D126" s="186" t="s">
        <v>139</v>
      </c>
      <c r="E126" s="187" t="s">
        <v>5</v>
      </c>
      <c r="F126" s="188" t="s">
        <v>226</v>
      </c>
      <c r="H126" s="189">
        <v>30.096</v>
      </c>
      <c r="I126" s="190"/>
      <c r="L126" s="185"/>
      <c r="M126" s="191"/>
      <c r="N126" s="192"/>
      <c r="O126" s="192"/>
      <c r="P126" s="192"/>
      <c r="Q126" s="192"/>
      <c r="R126" s="192"/>
      <c r="S126" s="192"/>
      <c r="T126" s="193"/>
      <c r="AT126" s="187" t="s">
        <v>139</v>
      </c>
      <c r="AU126" s="187" t="s">
        <v>87</v>
      </c>
      <c r="AV126" s="11" t="s">
        <v>87</v>
      </c>
      <c r="AW126" s="11" t="s">
        <v>41</v>
      </c>
      <c r="AX126" s="11" t="s">
        <v>85</v>
      </c>
      <c r="AY126" s="187" t="s">
        <v>131</v>
      </c>
    </row>
    <row r="127" spans="2:65" s="1" customFormat="1" ht="16.5" customHeight="1">
      <c r="B127" s="172"/>
      <c r="C127" s="173" t="s">
        <v>154</v>
      </c>
      <c r="D127" s="173" t="s">
        <v>133</v>
      </c>
      <c r="E127" s="174" t="s">
        <v>227</v>
      </c>
      <c r="F127" s="175" t="s">
        <v>228</v>
      </c>
      <c r="G127" s="176" t="s">
        <v>209</v>
      </c>
      <c r="H127" s="177">
        <v>1178.18</v>
      </c>
      <c r="I127" s="178"/>
      <c r="J127" s="179">
        <f>ROUND(I127*H127,2)</f>
        <v>0</v>
      </c>
      <c r="K127" s="343" t="s">
        <v>629</v>
      </c>
      <c r="L127" s="39"/>
      <c r="M127" s="180" t="s">
        <v>5</v>
      </c>
      <c r="N127" s="181" t="s">
        <v>48</v>
      </c>
      <c r="O127" s="40"/>
      <c r="P127" s="182">
        <f>O127*H127</f>
        <v>0</v>
      </c>
      <c r="Q127" s="182">
        <v>0</v>
      </c>
      <c r="R127" s="182">
        <f>Q127*H127</f>
        <v>0</v>
      </c>
      <c r="S127" s="182">
        <v>0</v>
      </c>
      <c r="T127" s="183">
        <f>S127*H127</f>
        <v>0</v>
      </c>
      <c r="AR127" s="21" t="s">
        <v>137</v>
      </c>
      <c r="AT127" s="21" t="s">
        <v>133</v>
      </c>
      <c r="AU127" s="21" t="s">
        <v>87</v>
      </c>
      <c r="AY127" s="21" t="s">
        <v>131</v>
      </c>
      <c r="BE127" s="184">
        <f>IF(N127="základní",J127,0)</f>
        <v>0</v>
      </c>
      <c r="BF127" s="184">
        <f>IF(N127="snížená",J127,0)</f>
        <v>0</v>
      </c>
      <c r="BG127" s="184">
        <f>IF(N127="zákl. přenesená",J127,0)</f>
        <v>0</v>
      </c>
      <c r="BH127" s="184">
        <f>IF(N127="sníž. přenesená",J127,0)</f>
        <v>0</v>
      </c>
      <c r="BI127" s="184">
        <f>IF(N127="nulová",J127,0)</f>
        <v>0</v>
      </c>
      <c r="BJ127" s="21" t="s">
        <v>85</v>
      </c>
      <c r="BK127" s="184">
        <f>ROUND(I127*H127,2)</f>
        <v>0</v>
      </c>
      <c r="BL127" s="21" t="s">
        <v>137</v>
      </c>
      <c r="BM127" s="21" t="s">
        <v>229</v>
      </c>
    </row>
    <row r="128" spans="2:65" s="11" customFormat="1">
      <c r="B128" s="185"/>
      <c r="D128" s="186" t="s">
        <v>139</v>
      </c>
      <c r="E128" s="187" t="s">
        <v>5</v>
      </c>
      <c r="F128" s="188" t="s">
        <v>230</v>
      </c>
      <c r="H128" s="189">
        <v>1178.18</v>
      </c>
      <c r="I128" s="190"/>
      <c r="L128" s="185"/>
      <c r="M128" s="191"/>
      <c r="N128" s="192"/>
      <c r="O128" s="192"/>
      <c r="P128" s="192"/>
      <c r="Q128" s="192"/>
      <c r="R128" s="192"/>
      <c r="S128" s="192"/>
      <c r="T128" s="193"/>
      <c r="AT128" s="187" t="s">
        <v>139</v>
      </c>
      <c r="AU128" s="187" t="s">
        <v>87</v>
      </c>
      <c r="AV128" s="11" t="s">
        <v>87</v>
      </c>
      <c r="AW128" s="11" t="s">
        <v>41</v>
      </c>
      <c r="AX128" s="11" t="s">
        <v>85</v>
      </c>
      <c r="AY128" s="187" t="s">
        <v>131</v>
      </c>
    </row>
    <row r="129" spans="2:65" s="10" customFormat="1" ht="29.85" customHeight="1">
      <c r="B129" s="159"/>
      <c r="D129" s="160" t="s">
        <v>76</v>
      </c>
      <c r="E129" s="170" t="s">
        <v>87</v>
      </c>
      <c r="F129" s="170" t="s">
        <v>231</v>
      </c>
      <c r="I129" s="162"/>
      <c r="J129" s="171">
        <f>BK129</f>
        <v>0</v>
      </c>
      <c r="L129" s="159"/>
      <c r="M129" s="164"/>
      <c r="N129" s="165"/>
      <c r="O129" s="165"/>
      <c r="P129" s="166">
        <f>SUM(P130:P131)</f>
        <v>0</v>
      </c>
      <c r="Q129" s="165"/>
      <c r="R129" s="166">
        <f>SUM(R130:R131)</f>
        <v>55.530360000000002</v>
      </c>
      <c r="S129" s="165"/>
      <c r="T129" s="167">
        <f>SUM(T130:T131)</f>
        <v>0</v>
      </c>
      <c r="AR129" s="160" t="s">
        <v>85</v>
      </c>
      <c r="AT129" s="168" t="s">
        <v>76</v>
      </c>
      <c r="AU129" s="168" t="s">
        <v>85</v>
      </c>
      <c r="AY129" s="160" t="s">
        <v>131</v>
      </c>
      <c r="BK129" s="169">
        <f>SUM(BK130:BK131)</f>
        <v>0</v>
      </c>
    </row>
    <row r="130" spans="2:65" s="1" customFormat="1" ht="16.5" customHeight="1">
      <c r="B130" s="172"/>
      <c r="C130" s="173" t="s">
        <v>10</v>
      </c>
      <c r="D130" s="173" t="s">
        <v>133</v>
      </c>
      <c r="E130" s="174" t="s">
        <v>232</v>
      </c>
      <c r="F130" s="175" t="s">
        <v>233</v>
      </c>
      <c r="G130" s="176" t="s">
        <v>158</v>
      </c>
      <c r="H130" s="177">
        <v>234.9</v>
      </c>
      <c r="I130" s="178"/>
      <c r="J130" s="179">
        <f>ROUND(I130*H130,2)</f>
        <v>0</v>
      </c>
      <c r="K130" s="343" t="s">
        <v>628</v>
      </c>
      <c r="L130" s="39"/>
      <c r="M130" s="180" t="s">
        <v>5</v>
      </c>
      <c r="N130" s="181" t="s">
        <v>48</v>
      </c>
      <c r="O130" s="40"/>
      <c r="P130" s="182">
        <f>O130*H130</f>
        <v>0</v>
      </c>
      <c r="Q130" s="182">
        <v>0.2364</v>
      </c>
      <c r="R130" s="182">
        <f>Q130*H130</f>
        <v>55.530360000000002</v>
      </c>
      <c r="S130" s="182">
        <v>0</v>
      </c>
      <c r="T130" s="183">
        <f>S130*H130</f>
        <v>0</v>
      </c>
      <c r="AR130" s="21" t="s">
        <v>137</v>
      </c>
      <c r="AT130" s="21" t="s">
        <v>133</v>
      </c>
      <c r="AU130" s="21" t="s">
        <v>87</v>
      </c>
      <c r="AY130" s="21" t="s">
        <v>131</v>
      </c>
      <c r="BE130" s="184">
        <f>IF(N130="základní",J130,0)</f>
        <v>0</v>
      </c>
      <c r="BF130" s="184">
        <f>IF(N130="snížená",J130,0)</f>
        <v>0</v>
      </c>
      <c r="BG130" s="184">
        <f>IF(N130="zákl. přenesená",J130,0)</f>
        <v>0</v>
      </c>
      <c r="BH130" s="184">
        <f>IF(N130="sníž. přenesená",J130,0)</f>
        <v>0</v>
      </c>
      <c r="BI130" s="184">
        <f>IF(N130="nulová",J130,0)</f>
        <v>0</v>
      </c>
      <c r="BJ130" s="21" t="s">
        <v>85</v>
      </c>
      <c r="BK130" s="184">
        <f>ROUND(I130*H130,2)</f>
        <v>0</v>
      </c>
      <c r="BL130" s="21" t="s">
        <v>137</v>
      </c>
      <c r="BM130" s="21" t="s">
        <v>234</v>
      </c>
    </row>
    <row r="131" spans="2:65" s="11" customFormat="1">
      <c r="B131" s="185"/>
      <c r="D131" s="186" t="s">
        <v>139</v>
      </c>
      <c r="E131" s="187" t="s">
        <v>5</v>
      </c>
      <c r="F131" s="188" t="s">
        <v>235</v>
      </c>
      <c r="H131" s="189">
        <v>234.9</v>
      </c>
      <c r="I131" s="190"/>
      <c r="L131" s="185"/>
      <c r="M131" s="191"/>
      <c r="N131" s="192"/>
      <c r="O131" s="192"/>
      <c r="P131" s="192"/>
      <c r="Q131" s="192"/>
      <c r="R131" s="192"/>
      <c r="S131" s="192"/>
      <c r="T131" s="193"/>
      <c r="AT131" s="187" t="s">
        <v>139</v>
      </c>
      <c r="AU131" s="187" t="s">
        <v>87</v>
      </c>
      <c r="AV131" s="11" t="s">
        <v>87</v>
      </c>
      <c r="AW131" s="11" t="s">
        <v>41</v>
      </c>
      <c r="AX131" s="11" t="s">
        <v>85</v>
      </c>
      <c r="AY131" s="187" t="s">
        <v>131</v>
      </c>
    </row>
    <row r="132" spans="2:65" s="10" customFormat="1" ht="29.85" customHeight="1">
      <c r="B132" s="159"/>
      <c r="D132" s="160" t="s">
        <v>76</v>
      </c>
      <c r="E132" s="170" t="s">
        <v>144</v>
      </c>
      <c r="F132" s="170" t="s">
        <v>236</v>
      </c>
      <c r="I132" s="162"/>
      <c r="J132" s="171">
        <f>BK132</f>
        <v>0</v>
      </c>
      <c r="L132" s="159"/>
      <c r="M132" s="164"/>
      <c r="N132" s="165"/>
      <c r="O132" s="165"/>
      <c r="P132" s="166">
        <f>SUM(P133:P134)</f>
        <v>0</v>
      </c>
      <c r="Q132" s="165"/>
      <c r="R132" s="166">
        <f>SUM(R133:R134)</f>
        <v>0</v>
      </c>
      <c r="S132" s="165"/>
      <c r="T132" s="167">
        <f>SUM(T133:T134)</f>
        <v>1.1198000000000001</v>
      </c>
      <c r="AR132" s="160" t="s">
        <v>85</v>
      </c>
      <c r="AT132" s="168" t="s">
        <v>76</v>
      </c>
      <c r="AU132" s="168" t="s">
        <v>85</v>
      </c>
      <c r="AY132" s="160" t="s">
        <v>131</v>
      </c>
      <c r="BK132" s="169">
        <f>SUM(BK133:BK134)</f>
        <v>0</v>
      </c>
    </row>
    <row r="133" spans="2:65" s="1" customFormat="1" ht="25.5" customHeight="1">
      <c r="B133" s="172"/>
      <c r="C133" s="173" t="s">
        <v>237</v>
      </c>
      <c r="D133" s="173" t="s">
        <v>133</v>
      </c>
      <c r="E133" s="174" t="s">
        <v>238</v>
      </c>
      <c r="F133" s="175" t="s">
        <v>239</v>
      </c>
      <c r="G133" s="176" t="s">
        <v>168</v>
      </c>
      <c r="H133" s="177">
        <v>0.50900000000000001</v>
      </c>
      <c r="I133" s="178"/>
      <c r="J133" s="179">
        <f>ROUND(I133*H133,2)</f>
        <v>0</v>
      </c>
      <c r="K133" s="343" t="s">
        <v>628</v>
      </c>
      <c r="L133" s="39"/>
      <c r="M133" s="180" t="s">
        <v>5</v>
      </c>
      <c r="N133" s="181" t="s">
        <v>48</v>
      </c>
      <c r="O133" s="40"/>
      <c r="P133" s="182">
        <f>O133*H133</f>
        <v>0</v>
      </c>
      <c r="Q133" s="182">
        <v>0</v>
      </c>
      <c r="R133" s="182">
        <f>Q133*H133</f>
        <v>0</v>
      </c>
      <c r="S133" s="182">
        <v>2.2000000000000002</v>
      </c>
      <c r="T133" s="183">
        <f>S133*H133</f>
        <v>1.1198000000000001</v>
      </c>
      <c r="AR133" s="21" t="s">
        <v>137</v>
      </c>
      <c r="AT133" s="21" t="s">
        <v>133</v>
      </c>
      <c r="AU133" s="21" t="s">
        <v>87</v>
      </c>
      <c r="AY133" s="21" t="s">
        <v>131</v>
      </c>
      <c r="BE133" s="184">
        <f>IF(N133="základní",J133,0)</f>
        <v>0</v>
      </c>
      <c r="BF133" s="184">
        <f>IF(N133="snížená",J133,0)</f>
        <v>0</v>
      </c>
      <c r="BG133" s="184">
        <f>IF(N133="zákl. přenesená",J133,0)</f>
        <v>0</v>
      </c>
      <c r="BH133" s="184">
        <f>IF(N133="sníž. přenesená",J133,0)</f>
        <v>0</v>
      </c>
      <c r="BI133" s="184">
        <f>IF(N133="nulová",J133,0)</f>
        <v>0</v>
      </c>
      <c r="BJ133" s="21" t="s">
        <v>85</v>
      </c>
      <c r="BK133" s="184">
        <f>ROUND(I133*H133,2)</f>
        <v>0</v>
      </c>
      <c r="BL133" s="21" t="s">
        <v>137</v>
      </c>
      <c r="BM133" s="21" t="s">
        <v>240</v>
      </c>
    </row>
    <row r="134" spans="2:65" s="11" customFormat="1">
      <c r="B134" s="185"/>
      <c r="D134" s="186" t="s">
        <v>139</v>
      </c>
      <c r="E134" s="187" t="s">
        <v>5</v>
      </c>
      <c r="F134" s="188" t="s">
        <v>241</v>
      </c>
      <c r="H134" s="189">
        <v>0.50900000000000001</v>
      </c>
      <c r="I134" s="190"/>
      <c r="L134" s="185"/>
      <c r="M134" s="191"/>
      <c r="N134" s="192"/>
      <c r="O134" s="192"/>
      <c r="P134" s="192"/>
      <c r="Q134" s="192"/>
      <c r="R134" s="192"/>
      <c r="S134" s="192"/>
      <c r="T134" s="193"/>
      <c r="AT134" s="187" t="s">
        <v>139</v>
      </c>
      <c r="AU134" s="187" t="s">
        <v>87</v>
      </c>
      <c r="AV134" s="11" t="s">
        <v>87</v>
      </c>
      <c r="AW134" s="11" t="s">
        <v>41</v>
      </c>
      <c r="AX134" s="11" t="s">
        <v>85</v>
      </c>
      <c r="AY134" s="187" t="s">
        <v>131</v>
      </c>
    </row>
    <row r="135" spans="2:65" s="10" customFormat="1" ht="29.85" customHeight="1">
      <c r="B135" s="159"/>
      <c r="D135" s="160" t="s">
        <v>76</v>
      </c>
      <c r="E135" s="170" t="s">
        <v>137</v>
      </c>
      <c r="F135" s="170" t="s">
        <v>242</v>
      </c>
      <c r="I135" s="162"/>
      <c r="J135" s="171">
        <f>BK135</f>
        <v>0</v>
      </c>
      <c r="L135" s="159"/>
      <c r="M135" s="164"/>
      <c r="N135" s="165"/>
      <c r="O135" s="165"/>
      <c r="P135" s="166">
        <f>SUM(P136:P143)</f>
        <v>0</v>
      </c>
      <c r="Q135" s="165"/>
      <c r="R135" s="166">
        <f>SUM(R136:R143)</f>
        <v>74.148054430000002</v>
      </c>
      <c r="S135" s="165"/>
      <c r="T135" s="167">
        <f>SUM(T136:T143)</f>
        <v>0</v>
      </c>
      <c r="AR135" s="160" t="s">
        <v>85</v>
      </c>
      <c r="AT135" s="168" t="s">
        <v>76</v>
      </c>
      <c r="AU135" s="168" t="s">
        <v>85</v>
      </c>
      <c r="AY135" s="160" t="s">
        <v>131</v>
      </c>
      <c r="BK135" s="169">
        <f>SUM(BK136:BK143)</f>
        <v>0</v>
      </c>
    </row>
    <row r="136" spans="2:65" s="1" customFormat="1" ht="16.5" customHeight="1">
      <c r="B136" s="172"/>
      <c r="C136" s="173" t="s">
        <v>243</v>
      </c>
      <c r="D136" s="173" t="s">
        <v>133</v>
      </c>
      <c r="E136" s="174" t="s">
        <v>244</v>
      </c>
      <c r="F136" s="175" t="s">
        <v>245</v>
      </c>
      <c r="G136" s="176" t="s">
        <v>168</v>
      </c>
      <c r="H136" s="177">
        <v>38.759</v>
      </c>
      <c r="I136" s="178"/>
      <c r="J136" s="179">
        <f>ROUND(I136*H136,2)</f>
        <v>0</v>
      </c>
      <c r="K136" s="343" t="s">
        <v>628</v>
      </c>
      <c r="L136" s="39"/>
      <c r="M136" s="180" t="s">
        <v>5</v>
      </c>
      <c r="N136" s="181" t="s">
        <v>48</v>
      </c>
      <c r="O136" s="40"/>
      <c r="P136" s="182">
        <f>O136*H136</f>
        <v>0</v>
      </c>
      <c r="Q136" s="182">
        <v>1.8907700000000001</v>
      </c>
      <c r="R136" s="182">
        <f>Q136*H136</f>
        <v>73.284354430000008</v>
      </c>
      <c r="S136" s="182">
        <v>0</v>
      </c>
      <c r="T136" s="183">
        <f>S136*H136</f>
        <v>0</v>
      </c>
      <c r="AR136" s="21" t="s">
        <v>137</v>
      </c>
      <c r="AT136" s="21" t="s">
        <v>133</v>
      </c>
      <c r="AU136" s="21" t="s">
        <v>87</v>
      </c>
      <c r="AY136" s="21" t="s">
        <v>131</v>
      </c>
      <c r="BE136" s="184">
        <f>IF(N136="základní",J136,0)</f>
        <v>0</v>
      </c>
      <c r="BF136" s="184">
        <f>IF(N136="snížená",J136,0)</f>
        <v>0</v>
      </c>
      <c r="BG136" s="184">
        <f>IF(N136="zákl. přenesená",J136,0)</f>
        <v>0</v>
      </c>
      <c r="BH136" s="184">
        <f>IF(N136="sníž. přenesená",J136,0)</f>
        <v>0</v>
      </c>
      <c r="BI136" s="184">
        <f>IF(N136="nulová",J136,0)</f>
        <v>0</v>
      </c>
      <c r="BJ136" s="21" t="s">
        <v>85</v>
      </c>
      <c r="BK136" s="184">
        <f>ROUND(I136*H136,2)</f>
        <v>0</v>
      </c>
      <c r="BL136" s="21" t="s">
        <v>137</v>
      </c>
      <c r="BM136" s="21" t="s">
        <v>246</v>
      </c>
    </row>
    <row r="137" spans="2:65" s="11" customFormat="1">
      <c r="B137" s="185"/>
      <c r="D137" s="186" t="s">
        <v>139</v>
      </c>
      <c r="E137" s="187" t="s">
        <v>5</v>
      </c>
      <c r="F137" s="188" t="s">
        <v>247</v>
      </c>
      <c r="H137" s="189">
        <v>38.759</v>
      </c>
      <c r="I137" s="190"/>
      <c r="L137" s="185"/>
      <c r="M137" s="191"/>
      <c r="N137" s="192"/>
      <c r="O137" s="192"/>
      <c r="P137" s="192"/>
      <c r="Q137" s="192"/>
      <c r="R137" s="192"/>
      <c r="S137" s="192"/>
      <c r="T137" s="193"/>
      <c r="AT137" s="187" t="s">
        <v>139</v>
      </c>
      <c r="AU137" s="187" t="s">
        <v>87</v>
      </c>
      <c r="AV137" s="11" t="s">
        <v>87</v>
      </c>
      <c r="AW137" s="11" t="s">
        <v>41</v>
      </c>
      <c r="AX137" s="11" t="s">
        <v>85</v>
      </c>
      <c r="AY137" s="187" t="s">
        <v>131</v>
      </c>
    </row>
    <row r="138" spans="2:65" s="1" customFormat="1" ht="16.5" customHeight="1">
      <c r="B138" s="172"/>
      <c r="C138" s="173" t="s">
        <v>248</v>
      </c>
      <c r="D138" s="173" t="s">
        <v>133</v>
      </c>
      <c r="E138" s="174" t="s">
        <v>249</v>
      </c>
      <c r="F138" s="175" t="s">
        <v>250</v>
      </c>
      <c r="G138" s="176" t="s">
        <v>251</v>
      </c>
      <c r="H138" s="177">
        <v>18</v>
      </c>
      <c r="I138" s="178"/>
      <c r="J138" s="179">
        <f>ROUND(I138*H138,2)</f>
        <v>0</v>
      </c>
      <c r="K138" s="343" t="s">
        <v>628</v>
      </c>
      <c r="L138" s="39"/>
      <c r="M138" s="180" t="s">
        <v>5</v>
      </c>
      <c r="N138" s="181" t="s">
        <v>48</v>
      </c>
      <c r="O138" s="40"/>
      <c r="P138" s="182">
        <f>O138*H138</f>
        <v>0</v>
      </c>
      <c r="Q138" s="182">
        <v>1.65E-3</v>
      </c>
      <c r="R138" s="182">
        <f>Q138*H138</f>
        <v>2.9700000000000001E-2</v>
      </c>
      <c r="S138" s="182">
        <v>0</v>
      </c>
      <c r="T138" s="183">
        <f>S138*H138</f>
        <v>0</v>
      </c>
      <c r="AR138" s="21" t="s">
        <v>137</v>
      </c>
      <c r="AT138" s="21" t="s">
        <v>133</v>
      </c>
      <c r="AU138" s="21" t="s">
        <v>87</v>
      </c>
      <c r="AY138" s="21" t="s">
        <v>131</v>
      </c>
      <c r="BE138" s="184">
        <f>IF(N138="základní",J138,0)</f>
        <v>0</v>
      </c>
      <c r="BF138" s="184">
        <f>IF(N138="snížená",J138,0)</f>
        <v>0</v>
      </c>
      <c r="BG138" s="184">
        <f>IF(N138="zákl. přenesená",J138,0)</f>
        <v>0</v>
      </c>
      <c r="BH138" s="184">
        <f>IF(N138="sníž. přenesená",J138,0)</f>
        <v>0</v>
      </c>
      <c r="BI138" s="184">
        <f>IF(N138="nulová",J138,0)</f>
        <v>0</v>
      </c>
      <c r="BJ138" s="21" t="s">
        <v>85</v>
      </c>
      <c r="BK138" s="184">
        <f>ROUND(I138*H138,2)</f>
        <v>0</v>
      </c>
      <c r="BL138" s="21" t="s">
        <v>137</v>
      </c>
      <c r="BM138" s="21" t="s">
        <v>252</v>
      </c>
    </row>
    <row r="139" spans="2:65" s="11" customFormat="1">
      <c r="B139" s="185"/>
      <c r="D139" s="186" t="s">
        <v>139</v>
      </c>
      <c r="E139" s="187" t="s">
        <v>5</v>
      </c>
      <c r="F139" s="188" t="s">
        <v>217</v>
      </c>
      <c r="H139" s="189">
        <v>18</v>
      </c>
      <c r="I139" s="190"/>
      <c r="L139" s="185"/>
      <c r="M139" s="191"/>
      <c r="N139" s="192"/>
      <c r="O139" s="192"/>
      <c r="P139" s="192"/>
      <c r="Q139" s="192"/>
      <c r="R139" s="192"/>
      <c r="S139" s="192"/>
      <c r="T139" s="193"/>
      <c r="AT139" s="187" t="s">
        <v>139</v>
      </c>
      <c r="AU139" s="187" t="s">
        <v>87</v>
      </c>
      <c r="AV139" s="11" t="s">
        <v>87</v>
      </c>
      <c r="AW139" s="11" t="s">
        <v>41</v>
      </c>
      <c r="AX139" s="11" t="s">
        <v>85</v>
      </c>
      <c r="AY139" s="187" t="s">
        <v>131</v>
      </c>
    </row>
    <row r="140" spans="2:65" s="1" customFormat="1" ht="16.5" customHeight="1">
      <c r="B140" s="172"/>
      <c r="C140" s="194" t="s">
        <v>253</v>
      </c>
      <c r="D140" s="194" t="s">
        <v>206</v>
      </c>
      <c r="E140" s="195" t="s">
        <v>254</v>
      </c>
      <c r="F140" s="196" t="s">
        <v>255</v>
      </c>
      <c r="G140" s="197" t="s">
        <v>251</v>
      </c>
      <c r="H140" s="198">
        <v>12</v>
      </c>
      <c r="I140" s="199"/>
      <c r="J140" s="200">
        <f>ROUND(I140*H140,2)</f>
        <v>0</v>
      </c>
      <c r="K140" s="343" t="s">
        <v>628</v>
      </c>
      <c r="L140" s="201"/>
      <c r="M140" s="202" t="s">
        <v>5</v>
      </c>
      <c r="N140" s="203" t="s">
        <v>48</v>
      </c>
      <c r="O140" s="40"/>
      <c r="P140" s="182">
        <f>O140*H140</f>
        <v>0</v>
      </c>
      <c r="Q140" s="182">
        <v>2.1999999999999999E-2</v>
      </c>
      <c r="R140" s="182">
        <f>Q140*H140</f>
        <v>0.26400000000000001</v>
      </c>
      <c r="S140" s="182">
        <v>0</v>
      </c>
      <c r="T140" s="183">
        <f>S140*H140</f>
        <v>0</v>
      </c>
      <c r="AR140" s="21" t="s">
        <v>171</v>
      </c>
      <c r="AT140" s="21" t="s">
        <v>206</v>
      </c>
      <c r="AU140" s="21" t="s">
        <v>87</v>
      </c>
      <c r="AY140" s="21" t="s">
        <v>131</v>
      </c>
      <c r="BE140" s="184">
        <f>IF(N140="základní",J140,0)</f>
        <v>0</v>
      </c>
      <c r="BF140" s="184">
        <f>IF(N140="snížená",J140,0)</f>
        <v>0</v>
      </c>
      <c r="BG140" s="184">
        <f>IF(N140="zákl. přenesená",J140,0)</f>
        <v>0</v>
      </c>
      <c r="BH140" s="184">
        <f>IF(N140="sníž. přenesená",J140,0)</f>
        <v>0</v>
      </c>
      <c r="BI140" s="184">
        <f>IF(N140="nulová",J140,0)</f>
        <v>0</v>
      </c>
      <c r="BJ140" s="21" t="s">
        <v>85</v>
      </c>
      <c r="BK140" s="184">
        <f>ROUND(I140*H140,2)</f>
        <v>0</v>
      </c>
      <c r="BL140" s="21" t="s">
        <v>137</v>
      </c>
      <c r="BM140" s="21" t="s">
        <v>256</v>
      </c>
    </row>
    <row r="141" spans="2:65" s="11" customFormat="1">
      <c r="B141" s="185"/>
      <c r="D141" s="186" t="s">
        <v>139</v>
      </c>
      <c r="E141" s="187" t="s">
        <v>5</v>
      </c>
      <c r="F141" s="188" t="s">
        <v>189</v>
      </c>
      <c r="H141" s="189">
        <v>12</v>
      </c>
      <c r="I141" s="190"/>
      <c r="L141" s="185"/>
      <c r="M141" s="191"/>
      <c r="N141" s="192"/>
      <c r="O141" s="192"/>
      <c r="P141" s="192"/>
      <c r="Q141" s="192"/>
      <c r="R141" s="192"/>
      <c r="S141" s="192"/>
      <c r="T141" s="193"/>
      <c r="AT141" s="187" t="s">
        <v>139</v>
      </c>
      <c r="AU141" s="187" t="s">
        <v>87</v>
      </c>
      <c r="AV141" s="11" t="s">
        <v>87</v>
      </c>
      <c r="AW141" s="11" t="s">
        <v>41</v>
      </c>
      <c r="AX141" s="11" t="s">
        <v>85</v>
      </c>
      <c r="AY141" s="187" t="s">
        <v>131</v>
      </c>
    </row>
    <row r="142" spans="2:65" s="1" customFormat="1" ht="16.5" customHeight="1">
      <c r="B142" s="172"/>
      <c r="C142" s="194" t="s">
        <v>257</v>
      </c>
      <c r="D142" s="194" t="s">
        <v>206</v>
      </c>
      <c r="E142" s="195" t="s">
        <v>258</v>
      </c>
      <c r="F142" s="196" t="s">
        <v>259</v>
      </c>
      <c r="G142" s="197" t="s">
        <v>251</v>
      </c>
      <c r="H142" s="198">
        <v>6</v>
      </c>
      <c r="I142" s="199"/>
      <c r="J142" s="200">
        <f>ROUND(I142*H142,2)</f>
        <v>0</v>
      </c>
      <c r="K142" s="343" t="s">
        <v>628</v>
      </c>
      <c r="L142" s="201"/>
      <c r="M142" s="202" t="s">
        <v>5</v>
      </c>
      <c r="N142" s="203" t="s">
        <v>48</v>
      </c>
      <c r="O142" s="40"/>
      <c r="P142" s="182">
        <f>O142*H142</f>
        <v>0</v>
      </c>
      <c r="Q142" s="182">
        <v>9.5000000000000001E-2</v>
      </c>
      <c r="R142" s="182">
        <f>Q142*H142</f>
        <v>0.57000000000000006</v>
      </c>
      <c r="S142" s="182">
        <v>0</v>
      </c>
      <c r="T142" s="183">
        <f>S142*H142</f>
        <v>0</v>
      </c>
      <c r="AR142" s="21" t="s">
        <v>171</v>
      </c>
      <c r="AT142" s="21" t="s">
        <v>206</v>
      </c>
      <c r="AU142" s="21" t="s">
        <v>87</v>
      </c>
      <c r="AY142" s="21" t="s">
        <v>131</v>
      </c>
      <c r="BE142" s="184">
        <f>IF(N142="základní",J142,0)</f>
        <v>0</v>
      </c>
      <c r="BF142" s="184">
        <f>IF(N142="snížená",J142,0)</f>
        <v>0</v>
      </c>
      <c r="BG142" s="184">
        <f>IF(N142="zákl. přenesená",J142,0)</f>
        <v>0</v>
      </c>
      <c r="BH142" s="184">
        <f>IF(N142="sníž. přenesená",J142,0)</f>
        <v>0</v>
      </c>
      <c r="BI142" s="184">
        <f>IF(N142="nulová",J142,0)</f>
        <v>0</v>
      </c>
      <c r="BJ142" s="21" t="s">
        <v>85</v>
      </c>
      <c r="BK142" s="184">
        <f>ROUND(I142*H142,2)</f>
        <v>0</v>
      </c>
      <c r="BL142" s="21" t="s">
        <v>137</v>
      </c>
      <c r="BM142" s="21" t="s">
        <v>260</v>
      </c>
    </row>
    <row r="143" spans="2:65" s="11" customFormat="1">
      <c r="B143" s="185"/>
      <c r="D143" s="186" t="s">
        <v>139</v>
      </c>
      <c r="E143" s="187" t="s">
        <v>5</v>
      </c>
      <c r="F143" s="188" t="s">
        <v>161</v>
      </c>
      <c r="H143" s="189">
        <v>6</v>
      </c>
      <c r="I143" s="190"/>
      <c r="L143" s="185"/>
      <c r="M143" s="191"/>
      <c r="N143" s="192"/>
      <c r="O143" s="192"/>
      <c r="P143" s="192"/>
      <c r="Q143" s="192"/>
      <c r="R143" s="192"/>
      <c r="S143" s="192"/>
      <c r="T143" s="193"/>
      <c r="AT143" s="187" t="s">
        <v>139</v>
      </c>
      <c r="AU143" s="187" t="s">
        <v>87</v>
      </c>
      <c r="AV143" s="11" t="s">
        <v>87</v>
      </c>
      <c r="AW143" s="11" t="s">
        <v>41</v>
      </c>
      <c r="AX143" s="11" t="s">
        <v>85</v>
      </c>
      <c r="AY143" s="187" t="s">
        <v>131</v>
      </c>
    </row>
    <row r="144" spans="2:65" s="10" customFormat="1" ht="29.85" customHeight="1">
      <c r="B144" s="159"/>
      <c r="D144" s="160" t="s">
        <v>76</v>
      </c>
      <c r="E144" s="170" t="s">
        <v>155</v>
      </c>
      <c r="F144" s="170" t="s">
        <v>261</v>
      </c>
      <c r="I144" s="162"/>
      <c r="J144" s="171">
        <f>BK144</f>
        <v>0</v>
      </c>
      <c r="L144" s="159"/>
      <c r="M144" s="164"/>
      <c r="N144" s="165"/>
      <c r="O144" s="165"/>
      <c r="P144" s="166">
        <f>SUM(P145:P156)</f>
        <v>0</v>
      </c>
      <c r="Q144" s="165"/>
      <c r="R144" s="166">
        <f>SUM(R145:R156)</f>
        <v>4.4562500000000005E-2</v>
      </c>
      <c r="S144" s="165"/>
      <c r="T144" s="167">
        <f>SUM(T145:T156)</f>
        <v>0</v>
      </c>
      <c r="AR144" s="160" t="s">
        <v>85</v>
      </c>
      <c r="AT144" s="168" t="s">
        <v>76</v>
      </c>
      <c r="AU144" s="168" t="s">
        <v>85</v>
      </c>
      <c r="AY144" s="160" t="s">
        <v>131</v>
      </c>
      <c r="BK144" s="169">
        <f>SUM(BK145:BK156)</f>
        <v>0</v>
      </c>
    </row>
    <row r="145" spans="2:65" s="1" customFormat="1" ht="16.5" customHeight="1">
      <c r="B145" s="172"/>
      <c r="C145" s="173" t="s">
        <v>262</v>
      </c>
      <c r="D145" s="173" t="s">
        <v>133</v>
      </c>
      <c r="E145" s="174" t="s">
        <v>263</v>
      </c>
      <c r="F145" s="175" t="s">
        <v>264</v>
      </c>
      <c r="G145" s="176" t="s">
        <v>136</v>
      </c>
      <c r="H145" s="177">
        <v>6.25</v>
      </c>
      <c r="I145" s="178"/>
      <c r="J145" s="179">
        <f>ROUND(I145*H145,2)</f>
        <v>0</v>
      </c>
      <c r="K145" s="343" t="s">
        <v>628</v>
      </c>
      <c r="L145" s="39"/>
      <c r="M145" s="180" t="s">
        <v>5</v>
      </c>
      <c r="N145" s="181" t="s">
        <v>48</v>
      </c>
      <c r="O145" s="40"/>
      <c r="P145" s="182">
        <f>O145*H145</f>
        <v>0</v>
      </c>
      <c r="Q145" s="182">
        <v>0</v>
      </c>
      <c r="R145" s="182">
        <f>Q145*H145</f>
        <v>0</v>
      </c>
      <c r="S145" s="182">
        <v>0</v>
      </c>
      <c r="T145" s="183">
        <f>S145*H145</f>
        <v>0</v>
      </c>
      <c r="AR145" s="21" t="s">
        <v>137</v>
      </c>
      <c r="AT145" s="21" t="s">
        <v>133</v>
      </c>
      <c r="AU145" s="21" t="s">
        <v>87</v>
      </c>
      <c r="AY145" s="21" t="s">
        <v>131</v>
      </c>
      <c r="BE145" s="184">
        <f>IF(N145="základní",J145,0)</f>
        <v>0</v>
      </c>
      <c r="BF145" s="184">
        <f>IF(N145="snížená",J145,0)</f>
        <v>0</v>
      </c>
      <c r="BG145" s="184">
        <f>IF(N145="zákl. přenesená",J145,0)</f>
        <v>0</v>
      </c>
      <c r="BH145" s="184">
        <f>IF(N145="sníž. přenesená",J145,0)</f>
        <v>0</v>
      </c>
      <c r="BI145" s="184">
        <f>IF(N145="nulová",J145,0)</f>
        <v>0</v>
      </c>
      <c r="BJ145" s="21" t="s">
        <v>85</v>
      </c>
      <c r="BK145" s="184">
        <f>ROUND(I145*H145,2)</f>
        <v>0</v>
      </c>
      <c r="BL145" s="21" t="s">
        <v>137</v>
      </c>
      <c r="BM145" s="21" t="s">
        <v>265</v>
      </c>
    </row>
    <row r="146" spans="2:65" s="11" customFormat="1">
      <c r="B146" s="185"/>
      <c r="D146" s="186" t="s">
        <v>139</v>
      </c>
      <c r="E146" s="187" t="s">
        <v>5</v>
      </c>
      <c r="F146" s="188" t="s">
        <v>266</v>
      </c>
      <c r="H146" s="189">
        <v>6.25</v>
      </c>
      <c r="I146" s="190"/>
      <c r="L146" s="185"/>
      <c r="M146" s="191"/>
      <c r="N146" s="192"/>
      <c r="O146" s="192"/>
      <c r="P146" s="192"/>
      <c r="Q146" s="192"/>
      <c r="R146" s="192"/>
      <c r="S146" s="192"/>
      <c r="T146" s="193"/>
      <c r="AT146" s="187" t="s">
        <v>139</v>
      </c>
      <c r="AU146" s="187" t="s">
        <v>87</v>
      </c>
      <c r="AV146" s="11" t="s">
        <v>87</v>
      </c>
      <c r="AW146" s="11" t="s">
        <v>41</v>
      </c>
      <c r="AX146" s="11" t="s">
        <v>85</v>
      </c>
      <c r="AY146" s="187" t="s">
        <v>131</v>
      </c>
    </row>
    <row r="147" spans="2:65" s="1" customFormat="1" ht="16.5" customHeight="1">
      <c r="B147" s="172"/>
      <c r="C147" s="173" t="s">
        <v>267</v>
      </c>
      <c r="D147" s="173" t="s">
        <v>133</v>
      </c>
      <c r="E147" s="174" t="s">
        <v>268</v>
      </c>
      <c r="F147" s="175" t="s">
        <v>269</v>
      </c>
      <c r="G147" s="176" t="s">
        <v>136</v>
      </c>
      <c r="H147" s="177">
        <v>6.25</v>
      </c>
      <c r="I147" s="178"/>
      <c r="J147" s="179">
        <f>ROUND(I147*H147,2)</f>
        <v>0</v>
      </c>
      <c r="K147" s="343" t="s">
        <v>628</v>
      </c>
      <c r="L147" s="39"/>
      <c r="M147" s="180" t="s">
        <v>5</v>
      </c>
      <c r="N147" s="181" t="s">
        <v>48</v>
      </c>
      <c r="O147" s="40"/>
      <c r="P147" s="182">
        <f>O147*H147</f>
        <v>0</v>
      </c>
      <c r="Q147" s="182">
        <v>0</v>
      </c>
      <c r="R147" s="182">
        <f>Q147*H147</f>
        <v>0</v>
      </c>
      <c r="S147" s="182">
        <v>0</v>
      </c>
      <c r="T147" s="183">
        <f>S147*H147</f>
        <v>0</v>
      </c>
      <c r="AR147" s="21" t="s">
        <v>137</v>
      </c>
      <c r="AT147" s="21" t="s">
        <v>133</v>
      </c>
      <c r="AU147" s="21" t="s">
        <v>87</v>
      </c>
      <c r="AY147" s="21" t="s">
        <v>131</v>
      </c>
      <c r="BE147" s="184">
        <f>IF(N147="základní",J147,0)</f>
        <v>0</v>
      </c>
      <c r="BF147" s="184">
        <f>IF(N147="snížená",J147,0)</f>
        <v>0</v>
      </c>
      <c r="BG147" s="184">
        <f>IF(N147="zákl. přenesená",J147,0)</f>
        <v>0</v>
      </c>
      <c r="BH147" s="184">
        <f>IF(N147="sníž. přenesená",J147,0)</f>
        <v>0</v>
      </c>
      <c r="BI147" s="184">
        <f>IF(N147="nulová",J147,0)</f>
        <v>0</v>
      </c>
      <c r="BJ147" s="21" t="s">
        <v>85</v>
      </c>
      <c r="BK147" s="184">
        <f>ROUND(I147*H147,2)</f>
        <v>0</v>
      </c>
      <c r="BL147" s="21" t="s">
        <v>137</v>
      </c>
      <c r="BM147" s="21" t="s">
        <v>270</v>
      </c>
    </row>
    <row r="148" spans="2:65" s="11" customFormat="1">
      <c r="B148" s="185"/>
      <c r="D148" s="186" t="s">
        <v>139</v>
      </c>
      <c r="E148" s="187" t="s">
        <v>5</v>
      </c>
      <c r="F148" s="188" t="s">
        <v>271</v>
      </c>
      <c r="H148" s="189">
        <v>6.25</v>
      </c>
      <c r="I148" s="190"/>
      <c r="L148" s="185"/>
      <c r="M148" s="191"/>
      <c r="N148" s="192"/>
      <c r="O148" s="192"/>
      <c r="P148" s="192"/>
      <c r="Q148" s="192"/>
      <c r="R148" s="192"/>
      <c r="S148" s="192"/>
      <c r="T148" s="193"/>
      <c r="AT148" s="187" t="s">
        <v>139</v>
      </c>
      <c r="AU148" s="187" t="s">
        <v>87</v>
      </c>
      <c r="AV148" s="11" t="s">
        <v>87</v>
      </c>
      <c r="AW148" s="11" t="s">
        <v>41</v>
      </c>
      <c r="AX148" s="11" t="s">
        <v>85</v>
      </c>
      <c r="AY148" s="187" t="s">
        <v>131</v>
      </c>
    </row>
    <row r="149" spans="2:65" s="1" customFormat="1" ht="16.5" customHeight="1">
      <c r="B149" s="172"/>
      <c r="C149" s="173" t="s">
        <v>272</v>
      </c>
      <c r="D149" s="173" t="s">
        <v>133</v>
      </c>
      <c r="E149" s="174" t="s">
        <v>273</v>
      </c>
      <c r="F149" s="175" t="s">
        <v>274</v>
      </c>
      <c r="G149" s="176" t="s">
        <v>136</v>
      </c>
      <c r="H149" s="177">
        <v>6.25</v>
      </c>
      <c r="I149" s="178"/>
      <c r="J149" s="179">
        <f>ROUND(I149*H149,2)</f>
        <v>0</v>
      </c>
      <c r="K149" s="343" t="s">
        <v>628</v>
      </c>
      <c r="L149" s="39"/>
      <c r="M149" s="180" t="s">
        <v>5</v>
      </c>
      <c r="N149" s="181" t="s">
        <v>48</v>
      </c>
      <c r="O149" s="40"/>
      <c r="P149" s="182">
        <f>O149*H149</f>
        <v>0</v>
      </c>
      <c r="Q149" s="182">
        <v>6.5199999999999998E-3</v>
      </c>
      <c r="R149" s="182">
        <f>Q149*H149</f>
        <v>4.0750000000000001E-2</v>
      </c>
      <c r="S149" s="182">
        <v>0</v>
      </c>
      <c r="T149" s="183">
        <f>S149*H149</f>
        <v>0</v>
      </c>
      <c r="AR149" s="21" t="s">
        <v>137</v>
      </c>
      <c r="AT149" s="21" t="s">
        <v>133</v>
      </c>
      <c r="AU149" s="21" t="s">
        <v>87</v>
      </c>
      <c r="AY149" s="21" t="s">
        <v>131</v>
      </c>
      <c r="BE149" s="184">
        <f>IF(N149="základní",J149,0)</f>
        <v>0</v>
      </c>
      <c r="BF149" s="184">
        <f>IF(N149="snížená",J149,0)</f>
        <v>0</v>
      </c>
      <c r="BG149" s="184">
        <f>IF(N149="zákl. přenesená",J149,0)</f>
        <v>0</v>
      </c>
      <c r="BH149" s="184">
        <f>IF(N149="sníž. přenesená",J149,0)</f>
        <v>0</v>
      </c>
      <c r="BI149" s="184">
        <f>IF(N149="nulová",J149,0)</f>
        <v>0</v>
      </c>
      <c r="BJ149" s="21" t="s">
        <v>85</v>
      </c>
      <c r="BK149" s="184">
        <f>ROUND(I149*H149,2)</f>
        <v>0</v>
      </c>
      <c r="BL149" s="21" t="s">
        <v>137</v>
      </c>
      <c r="BM149" s="21" t="s">
        <v>275</v>
      </c>
    </row>
    <row r="150" spans="2:65" s="11" customFormat="1">
      <c r="B150" s="185"/>
      <c r="D150" s="186" t="s">
        <v>139</v>
      </c>
      <c r="E150" s="187" t="s">
        <v>5</v>
      </c>
      <c r="F150" s="188" t="s">
        <v>271</v>
      </c>
      <c r="H150" s="189">
        <v>6.25</v>
      </c>
      <c r="I150" s="190"/>
      <c r="L150" s="185"/>
      <c r="M150" s="191"/>
      <c r="N150" s="192"/>
      <c r="O150" s="192"/>
      <c r="P150" s="192"/>
      <c r="Q150" s="192"/>
      <c r="R150" s="192"/>
      <c r="S150" s="192"/>
      <c r="T150" s="193"/>
      <c r="AT150" s="187" t="s">
        <v>139</v>
      </c>
      <c r="AU150" s="187" t="s">
        <v>87</v>
      </c>
      <c r="AV150" s="11" t="s">
        <v>87</v>
      </c>
      <c r="AW150" s="11" t="s">
        <v>41</v>
      </c>
      <c r="AX150" s="11" t="s">
        <v>85</v>
      </c>
      <c r="AY150" s="187" t="s">
        <v>131</v>
      </c>
    </row>
    <row r="151" spans="2:65" s="1" customFormat="1" ht="16.5" customHeight="1">
      <c r="B151" s="172"/>
      <c r="C151" s="173" t="s">
        <v>276</v>
      </c>
      <c r="D151" s="173" t="s">
        <v>133</v>
      </c>
      <c r="E151" s="174" t="s">
        <v>277</v>
      </c>
      <c r="F151" s="175" t="s">
        <v>278</v>
      </c>
      <c r="G151" s="176" t="s">
        <v>136</v>
      </c>
      <c r="H151" s="177">
        <v>6.25</v>
      </c>
      <c r="I151" s="178"/>
      <c r="J151" s="179">
        <f>ROUND(I151*H151,2)</f>
        <v>0</v>
      </c>
      <c r="K151" s="343" t="s">
        <v>628</v>
      </c>
      <c r="L151" s="39"/>
      <c r="M151" s="180" t="s">
        <v>5</v>
      </c>
      <c r="N151" s="181" t="s">
        <v>48</v>
      </c>
      <c r="O151" s="40"/>
      <c r="P151" s="182">
        <f>O151*H151</f>
        <v>0</v>
      </c>
      <c r="Q151" s="182">
        <v>6.0999999999999997E-4</v>
      </c>
      <c r="R151" s="182">
        <f>Q151*H151</f>
        <v>3.8124999999999999E-3</v>
      </c>
      <c r="S151" s="182">
        <v>0</v>
      </c>
      <c r="T151" s="183">
        <f>S151*H151</f>
        <v>0</v>
      </c>
      <c r="AR151" s="21" t="s">
        <v>137</v>
      </c>
      <c r="AT151" s="21" t="s">
        <v>133</v>
      </c>
      <c r="AU151" s="21" t="s">
        <v>87</v>
      </c>
      <c r="AY151" s="21" t="s">
        <v>131</v>
      </c>
      <c r="BE151" s="184">
        <f>IF(N151="základní",J151,0)</f>
        <v>0</v>
      </c>
      <c r="BF151" s="184">
        <f>IF(N151="snížená",J151,0)</f>
        <v>0</v>
      </c>
      <c r="BG151" s="184">
        <f>IF(N151="zákl. přenesená",J151,0)</f>
        <v>0</v>
      </c>
      <c r="BH151" s="184">
        <f>IF(N151="sníž. přenesená",J151,0)</f>
        <v>0</v>
      </c>
      <c r="BI151" s="184">
        <f>IF(N151="nulová",J151,0)</f>
        <v>0</v>
      </c>
      <c r="BJ151" s="21" t="s">
        <v>85</v>
      </c>
      <c r="BK151" s="184">
        <f>ROUND(I151*H151,2)</f>
        <v>0</v>
      </c>
      <c r="BL151" s="21" t="s">
        <v>137</v>
      </c>
      <c r="BM151" s="21" t="s">
        <v>279</v>
      </c>
    </row>
    <row r="152" spans="2:65" s="11" customFormat="1">
      <c r="B152" s="185"/>
      <c r="D152" s="186" t="s">
        <v>139</v>
      </c>
      <c r="E152" s="187" t="s">
        <v>5</v>
      </c>
      <c r="F152" s="188" t="s">
        <v>271</v>
      </c>
      <c r="H152" s="189">
        <v>6.25</v>
      </c>
      <c r="I152" s="190"/>
      <c r="L152" s="185"/>
      <c r="M152" s="191"/>
      <c r="N152" s="192"/>
      <c r="O152" s="192"/>
      <c r="P152" s="192"/>
      <c r="Q152" s="192"/>
      <c r="R152" s="192"/>
      <c r="S152" s="192"/>
      <c r="T152" s="193"/>
      <c r="AT152" s="187" t="s">
        <v>139</v>
      </c>
      <c r="AU152" s="187" t="s">
        <v>87</v>
      </c>
      <c r="AV152" s="11" t="s">
        <v>87</v>
      </c>
      <c r="AW152" s="11" t="s">
        <v>41</v>
      </c>
      <c r="AX152" s="11" t="s">
        <v>85</v>
      </c>
      <c r="AY152" s="187" t="s">
        <v>131</v>
      </c>
    </row>
    <row r="153" spans="2:65" s="1" customFormat="1" ht="25.5" customHeight="1">
      <c r="B153" s="172"/>
      <c r="C153" s="173" t="s">
        <v>280</v>
      </c>
      <c r="D153" s="173" t="s">
        <v>133</v>
      </c>
      <c r="E153" s="174" t="s">
        <v>281</v>
      </c>
      <c r="F153" s="175" t="s">
        <v>282</v>
      </c>
      <c r="G153" s="176" t="s">
        <v>136</v>
      </c>
      <c r="H153" s="177">
        <v>6.25</v>
      </c>
      <c r="I153" s="178"/>
      <c r="J153" s="179">
        <f>ROUND(I153*H153,2)</f>
        <v>0</v>
      </c>
      <c r="K153" s="343" t="s">
        <v>628</v>
      </c>
      <c r="L153" s="39"/>
      <c r="M153" s="180" t="s">
        <v>5</v>
      </c>
      <c r="N153" s="181" t="s">
        <v>48</v>
      </c>
      <c r="O153" s="40"/>
      <c r="P153" s="182">
        <f>O153*H153</f>
        <v>0</v>
      </c>
      <c r="Q153" s="182">
        <v>0</v>
      </c>
      <c r="R153" s="182">
        <f>Q153*H153</f>
        <v>0</v>
      </c>
      <c r="S153" s="182">
        <v>0</v>
      </c>
      <c r="T153" s="183">
        <f>S153*H153</f>
        <v>0</v>
      </c>
      <c r="AR153" s="21" t="s">
        <v>137</v>
      </c>
      <c r="AT153" s="21" t="s">
        <v>133</v>
      </c>
      <c r="AU153" s="21" t="s">
        <v>87</v>
      </c>
      <c r="AY153" s="21" t="s">
        <v>131</v>
      </c>
      <c r="BE153" s="184">
        <f>IF(N153="základní",J153,0)</f>
        <v>0</v>
      </c>
      <c r="BF153" s="184">
        <f>IF(N153="snížená",J153,0)</f>
        <v>0</v>
      </c>
      <c r="BG153" s="184">
        <f>IF(N153="zákl. přenesená",J153,0)</f>
        <v>0</v>
      </c>
      <c r="BH153" s="184">
        <f>IF(N153="sníž. přenesená",J153,0)</f>
        <v>0</v>
      </c>
      <c r="BI153" s="184">
        <f>IF(N153="nulová",J153,0)</f>
        <v>0</v>
      </c>
      <c r="BJ153" s="21" t="s">
        <v>85</v>
      </c>
      <c r="BK153" s="184">
        <f>ROUND(I153*H153,2)</f>
        <v>0</v>
      </c>
      <c r="BL153" s="21" t="s">
        <v>137</v>
      </c>
      <c r="BM153" s="21" t="s">
        <v>283</v>
      </c>
    </row>
    <row r="154" spans="2:65" s="11" customFormat="1">
      <c r="B154" s="185"/>
      <c r="D154" s="186" t="s">
        <v>139</v>
      </c>
      <c r="E154" s="187" t="s">
        <v>5</v>
      </c>
      <c r="F154" s="188" t="s">
        <v>271</v>
      </c>
      <c r="H154" s="189">
        <v>6.25</v>
      </c>
      <c r="I154" s="190"/>
      <c r="L154" s="185"/>
      <c r="M154" s="191"/>
      <c r="N154" s="192"/>
      <c r="O154" s="192"/>
      <c r="P154" s="192"/>
      <c r="Q154" s="192"/>
      <c r="R154" s="192"/>
      <c r="S154" s="192"/>
      <c r="T154" s="193"/>
      <c r="AT154" s="187" t="s">
        <v>139</v>
      </c>
      <c r="AU154" s="187" t="s">
        <v>87</v>
      </c>
      <c r="AV154" s="11" t="s">
        <v>87</v>
      </c>
      <c r="AW154" s="11" t="s">
        <v>41</v>
      </c>
      <c r="AX154" s="11" t="s">
        <v>85</v>
      </c>
      <c r="AY154" s="187" t="s">
        <v>131</v>
      </c>
    </row>
    <row r="155" spans="2:65" s="1" customFormat="1" ht="16.5" customHeight="1">
      <c r="B155" s="172"/>
      <c r="C155" s="173" t="s">
        <v>284</v>
      </c>
      <c r="D155" s="173" t="s">
        <v>133</v>
      </c>
      <c r="E155" s="174" t="s">
        <v>285</v>
      </c>
      <c r="F155" s="175" t="s">
        <v>286</v>
      </c>
      <c r="G155" s="176" t="s">
        <v>136</v>
      </c>
      <c r="H155" s="177">
        <v>6.25</v>
      </c>
      <c r="I155" s="178"/>
      <c r="J155" s="179">
        <f>ROUND(I155*H155,2)</f>
        <v>0</v>
      </c>
      <c r="K155" s="343" t="s">
        <v>628</v>
      </c>
      <c r="L155" s="39"/>
      <c r="M155" s="180" t="s">
        <v>5</v>
      </c>
      <c r="N155" s="181" t="s">
        <v>48</v>
      </c>
      <c r="O155" s="40"/>
      <c r="P155" s="182">
        <f>O155*H155</f>
        <v>0</v>
      </c>
      <c r="Q155" s="182">
        <v>0</v>
      </c>
      <c r="R155" s="182">
        <f>Q155*H155</f>
        <v>0</v>
      </c>
      <c r="S155" s="182">
        <v>0</v>
      </c>
      <c r="T155" s="183">
        <f>S155*H155</f>
        <v>0</v>
      </c>
      <c r="AR155" s="21" t="s">
        <v>137</v>
      </c>
      <c r="AT155" s="21" t="s">
        <v>133</v>
      </c>
      <c r="AU155" s="21" t="s">
        <v>87</v>
      </c>
      <c r="AY155" s="21" t="s">
        <v>131</v>
      </c>
      <c r="BE155" s="184">
        <f>IF(N155="základní",J155,0)</f>
        <v>0</v>
      </c>
      <c r="BF155" s="184">
        <f>IF(N155="snížená",J155,0)</f>
        <v>0</v>
      </c>
      <c r="BG155" s="184">
        <f>IF(N155="zákl. přenesená",J155,0)</f>
        <v>0</v>
      </c>
      <c r="BH155" s="184">
        <f>IF(N155="sníž. přenesená",J155,0)</f>
        <v>0</v>
      </c>
      <c r="BI155" s="184">
        <f>IF(N155="nulová",J155,0)</f>
        <v>0</v>
      </c>
      <c r="BJ155" s="21" t="s">
        <v>85</v>
      </c>
      <c r="BK155" s="184">
        <f>ROUND(I155*H155,2)</f>
        <v>0</v>
      </c>
      <c r="BL155" s="21" t="s">
        <v>137</v>
      </c>
      <c r="BM155" s="21" t="s">
        <v>287</v>
      </c>
    </row>
    <row r="156" spans="2:65" s="11" customFormat="1">
      <c r="B156" s="185"/>
      <c r="D156" s="186" t="s">
        <v>139</v>
      </c>
      <c r="E156" s="187" t="s">
        <v>5</v>
      </c>
      <c r="F156" s="188" t="s">
        <v>271</v>
      </c>
      <c r="H156" s="189">
        <v>6.25</v>
      </c>
      <c r="I156" s="190"/>
      <c r="L156" s="185"/>
      <c r="M156" s="191"/>
      <c r="N156" s="192"/>
      <c r="O156" s="192"/>
      <c r="P156" s="192"/>
      <c r="Q156" s="192"/>
      <c r="R156" s="192"/>
      <c r="S156" s="192"/>
      <c r="T156" s="193"/>
      <c r="AT156" s="187" t="s">
        <v>139</v>
      </c>
      <c r="AU156" s="187" t="s">
        <v>87</v>
      </c>
      <c r="AV156" s="11" t="s">
        <v>87</v>
      </c>
      <c r="AW156" s="11" t="s">
        <v>41</v>
      </c>
      <c r="AX156" s="11" t="s">
        <v>85</v>
      </c>
      <c r="AY156" s="187" t="s">
        <v>131</v>
      </c>
    </row>
    <row r="157" spans="2:65" s="10" customFormat="1" ht="29.85" customHeight="1">
      <c r="B157" s="159"/>
      <c r="D157" s="160" t="s">
        <v>76</v>
      </c>
      <c r="E157" s="170" t="s">
        <v>171</v>
      </c>
      <c r="F157" s="170" t="s">
        <v>288</v>
      </c>
      <c r="I157" s="162"/>
      <c r="J157" s="171">
        <f>BK157</f>
        <v>0</v>
      </c>
      <c r="L157" s="159"/>
      <c r="M157" s="164"/>
      <c r="N157" s="165"/>
      <c r="O157" s="165"/>
      <c r="P157" s="166">
        <f>SUM(P158:P195)</f>
        <v>0</v>
      </c>
      <c r="Q157" s="165"/>
      <c r="R157" s="166">
        <f>SUM(R158:R195)</f>
        <v>60.227155900000007</v>
      </c>
      <c r="S157" s="165"/>
      <c r="T157" s="167">
        <f>SUM(T158:T195)</f>
        <v>0</v>
      </c>
      <c r="AR157" s="160" t="s">
        <v>85</v>
      </c>
      <c r="AT157" s="168" t="s">
        <v>76</v>
      </c>
      <c r="AU157" s="168" t="s">
        <v>85</v>
      </c>
      <c r="AY157" s="160" t="s">
        <v>131</v>
      </c>
      <c r="BK157" s="169">
        <f>SUM(BK158:BK195)</f>
        <v>0</v>
      </c>
    </row>
    <row r="158" spans="2:65" s="1" customFormat="1" ht="25.5" customHeight="1">
      <c r="B158" s="172"/>
      <c r="C158" s="173" t="s">
        <v>289</v>
      </c>
      <c r="D158" s="173" t="s">
        <v>133</v>
      </c>
      <c r="E158" s="174" t="s">
        <v>290</v>
      </c>
      <c r="F158" s="175" t="s">
        <v>291</v>
      </c>
      <c r="G158" s="176" t="s">
        <v>158</v>
      </c>
      <c r="H158" s="177">
        <v>234.9</v>
      </c>
      <c r="I158" s="178"/>
      <c r="J158" s="179">
        <f>ROUND(I158*H158,2)</f>
        <v>0</v>
      </c>
      <c r="K158" s="343" t="s">
        <v>628</v>
      </c>
      <c r="L158" s="39"/>
      <c r="M158" s="180" t="s">
        <v>5</v>
      </c>
      <c r="N158" s="181" t="s">
        <v>48</v>
      </c>
      <c r="O158" s="40"/>
      <c r="P158" s="182">
        <f>O158*H158</f>
        <v>0</v>
      </c>
      <c r="Q158" s="182">
        <v>0</v>
      </c>
      <c r="R158" s="182">
        <f>Q158*H158</f>
        <v>0</v>
      </c>
      <c r="S158" s="182">
        <v>0</v>
      </c>
      <c r="T158" s="183">
        <f>S158*H158</f>
        <v>0</v>
      </c>
      <c r="AR158" s="21" t="s">
        <v>137</v>
      </c>
      <c r="AT158" s="21" t="s">
        <v>133</v>
      </c>
      <c r="AU158" s="21" t="s">
        <v>87</v>
      </c>
      <c r="AY158" s="21" t="s">
        <v>131</v>
      </c>
      <c r="BE158" s="184">
        <f>IF(N158="základní",J158,0)</f>
        <v>0</v>
      </c>
      <c r="BF158" s="184">
        <f>IF(N158="snížená",J158,0)</f>
        <v>0</v>
      </c>
      <c r="BG158" s="184">
        <f>IF(N158="zákl. přenesená",J158,0)</f>
        <v>0</v>
      </c>
      <c r="BH158" s="184">
        <f>IF(N158="sníž. přenesená",J158,0)</f>
        <v>0</v>
      </c>
      <c r="BI158" s="184">
        <f>IF(N158="nulová",J158,0)</f>
        <v>0</v>
      </c>
      <c r="BJ158" s="21" t="s">
        <v>85</v>
      </c>
      <c r="BK158" s="184">
        <f>ROUND(I158*H158,2)</f>
        <v>0</v>
      </c>
      <c r="BL158" s="21" t="s">
        <v>137</v>
      </c>
      <c r="BM158" s="21" t="s">
        <v>292</v>
      </c>
    </row>
    <row r="159" spans="2:65" s="11" customFormat="1">
      <c r="B159" s="185"/>
      <c r="D159" s="186" t="s">
        <v>139</v>
      </c>
      <c r="E159" s="187" t="s">
        <v>5</v>
      </c>
      <c r="F159" s="188" t="s">
        <v>235</v>
      </c>
      <c r="H159" s="189">
        <v>234.9</v>
      </c>
      <c r="I159" s="190"/>
      <c r="L159" s="185"/>
      <c r="M159" s="191"/>
      <c r="N159" s="192"/>
      <c r="O159" s="192"/>
      <c r="P159" s="192"/>
      <c r="Q159" s="192"/>
      <c r="R159" s="192"/>
      <c r="S159" s="192"/>
      <c r="T159" s="193"/>
      <c r="AT159" s="187" t="s">
        <v>139</v>
      </c>
      <c r="AU159" s="187" t="s">
        <v>87</v>
      </c>
      <c r="AV159" s="11" t="s">
        <v>87</v>
      </c>
      <c r="AW159" s="11" t="s">
        <v>41</v>
      </c>
      <c r="AX159" s="11" t="s">
        <v>85</v>
      </c>
      <c r="AY159" s="187" t="s">
        <v>131</v>
      </c>
    </row>
    <row r="160" spans="2:65" s="1" customFormat="1" ht="16.5" customHeight="1">
      <c r="B160" s="172"/>
      <c r="C160" s="194" t="s">
        <v>293</v>
      </c>
      <c r="D160" s="194" t="s">
        <v>206</v>
      </c>
      <c r="E160" s="195" t="s">
        <v>294</v>
      </c>
      <c r="F160" s="196" t="s">
        <v>295</v>
      </c>
      <c r="G160" s="197" t="s">
        <v>251</v>
      </c>
      <c r="H160" s="198">
        <v>56.845999999999997</v>
      </c>
      <c r="I160" s="199"/>
      <c r="J160" s="200">
        <f>ROUND(I160*H160,2)</f>
        <v>0</v>
      </c>
      <c r="K160" s="343" t="s">
        <v>628</v>
      </c>
      <c r="L160" s="201"/>
      <c r="M160" s="202" t="s">
        <v>5</v>
      </c>
      <c r="N160" s="203" t="s">
        <v>48</v>
      </c>
      <c r="O160" s="40"/>
      <c r="P160" s="182">
        <f>O160*H160</f>
        <v>0</v>
      </c>
      <c r="Q160" s="182">
        <v>5.1650000000000001E-2</v>
      </c>
      <c r="R160" s="182">
        <f>Q160*H160</f>
        <v>2.9360958999999998</v>
      </c>
      <c r="S160" s="182">
        <v>0</v>
      </c>
      <c r="T160" s="183">
        <f>S160*H160</f>
        <v>0</v>
      </c>
      <c r="AR160" s="21" t="s">
        <v>171</v>
      </c>
      <c r="AT160" s="21" t="s">
        <v>206</v>
      </c>
      <c r="AU160" s="21" t="s">
        <v>87</v>
      </c>
      <c r="AY160" s="21" t="s">
        <v>131</v>
      </c>
      <c r="BE160" s="184">
        <f>IF(N160="základní",J160,0)</f>
        <v>0</v>
      </c>
      <c r="BF160" s="184">
        <f>IF(N160="snížená",J160,0)</f>
        <v>0</v>
      </c>
      <c r="BG160" s="184">
        <f>IF(N160="zákl. přenesená",J160,0)</f>
        <v>0</v>
      </c>
      <c r="BH160" s="184">
        <f>IF(N160="sníž. přenesená",J160,0)</f>
        <v>0</v>
      </c>
      <c r="BI160" s="184">
        <f>IF(N160="nulová",J160,0)</f>
        <v>0</v>
      </c>
      <c r="BJ160" s="21" t="s">
        <v>85</v>
      </c>
      <c r="BK160" s="184">
        <f>ROUND(I160*H160,2)</f>
        <v>0</v>
      </c>
      <c r="BL160" s="21" t="s">
        <v>137</v>
      </c>
      <c r="BM160" s="21" t="s">
        <v>296</v>
      </c>
    </row>
    <row r="161" spans="2:65" s="11" customFormat="1">
      <c r="B161" s="185"/>
      <c r="D161" s="186" t="s">
        <v>139</v>
      </c>
      <c r="E161" s="187" t="s">
        <v>5</v>
      </c>
      <c r="F161" s="188" t="s">
        <v>297</v>
      </c>
      <c r="H161" s="189">
        <v>56.845999999999997</v>
      </c>
      <c r="I161" s="190"/>
      <c r="L161" s="185"/>
      <c r="M161" s="191"/>
      <c r="N161" s="192"/>
      <c r="O161" s="192"/>
      <c r="P161" s="192"/>
      <c r="Q161" s="192"/>
      <c r="R161" s="192"/>
      <c r="S161" s="192"/>
      <c r="T161" s="193"/>
      <c r="AT161" s="187" t="s">
        <v>139</v>
      </c>
      <c r="AU161" s="187" t="s">
        <v>87</v>
      </c>
      <c r="AV161" s="11" t="s">
        <v>87</v>
      </c>
      <c r="AW161" s="11" t="s">
        <v>41</v>
      </c>
      <c r="AX161" s="11" t="s">
        <v>85</v>
      </c>
      <c r="AY161" s="187" t="s">
        <v>131</v>
      </c>
    </row>
    <row r="162" spans="2:65" s="1" customFormat="1" ht="16.5" customHeight="1">
      <c r="B162" s="172"/>
      <c r="C162" s="173" t="s">
        <v>298</v>
      </c>
      <c r="D162" s="173" t="s">
        <v>133</v>
      </c>
      <c r="E162" s="174" t="s">
        <v>299</v>
      </c>
      <c r="F162" s="175" t="s">
        <v>300</v>
      </c>
      <c r="G162" s="176" t="s">
        <v>251</v>
      </c>
      <c r="H162" s="177">
        <v>16</v>
      </c>
      <c r="I162" s="178"/>
      <c r="J162" s="179">
        <f>ROUND(I162*H162,2)</f>
        <v>0</v>
      </c>
      <c r="K162" s="343" t="s">
        <v>628</v>
      </c>
      <c r="L162" s="39"/>
      <c r="M162" s="180" t="s">
        <v>5</v>
      </c>
      <c r="N162" s="181" t="s">
        <v>48</v>
      </c>
      <c r="O162" s="40"/>
      <c r="P162" s="182">
        <f>O162*H162</f>
        <v>0</v>
      </c>
      <c r="Q162" s="182">
        <v>0.46156000000000003</v>
      </c>
      <c r="R162" s="182">
        <f>Q162*H162</f>
        <v>7.3849600000000004</v>
      </c>
      <c r="S162" s="182">
        <v>0</v>
      </c>
      <c r="T162" s="183">
        <f>S162*H162</f>
        <v>0</v>
      </c>
      <c r="AR162" s="21" t="s">
        <v>137</v>
      </c>
      <c r="AT162" s="21" t="s">
        <v>133</v>
      </c>
      <c r="AU162" s="21" t="s">
        <v>87</v>
      </c>
      <c r="AY162" s="21" t="s">
        <v>131</v>
      </c>
      <c r="BE162" s="184">
        <f>IF(N162="základní",J162,0)</f>
        <v>0</v>
      </c>
      <c r="BF162" s="184">
        <f>IF(N162="snížená",J162,0)</f>
        <v>0</v>
      </c>
      <c r="BG162" s="184">
        <f>IF(N162="zákl. přenesená",J162,0)</f>
        <v>0</v>
      </c>
      <c r="BH162" s="184">
        <f>IF(N162="sníž. přenesená",J162,0)</f>
        <v>0</v>
      </c>
      <c r="BI162" s="184">
        <f>IF(N162="nulová",J162,0)</f>
        <v>0</v>
      </c>
      <c r="BJ162" s="21" t="s">
        <v>85</v>
      </c>
      <c r="BK162" s="184">
        <f>ROUND(I162*H162,2)</f>
        <v>0</v>
      </c>
      <c r="BL162" s="21" t="s">
        <v>137</v>
      </c>
      <c r="BM162" s="21" t="s">
        <v>301</v>
      </c>
    </row>
    <row r="163" spans="2:65" s="11" customFormat="1">
      <c r="B163" s="185"/>
      <c r="D163" s="186" t="s">
        <v>139</v>
      </c>
      <c r="E163" s="187" t="s">
        <v>5</v>
      </c>
      <c r="F163" s="188" t="s">
        <v>302</v>
      </c>
      <c r="H163" s="189">
        <v>16</v>
      </c>
      <c r="I163" s="190"/>
      <c r="L163" s="185"/>
      <c r="M163" s="191"/>
      <c r="N163" s="192"/>
      <c r="O163" s="192"/>
      <c r="P163" s="192"/>
      <c r="Q163" s="192"/>
      <c r="R163" s="192"/>
      <c r="S163" s="192"/>
      <c r="T163" s="193"/>
      <c r="AT163" s="187" t="s">
        <v>139</v>
      </c>
      <c r="AU163" s="187" t="s">
        <v>87</v>
      </c>
      <c r="AV163" s="11" t="s">
        <v>87</v>
      </c>
      <c r="AW163" s="11" t="s">
        <v>41</v>
      </c>
      <c r="AX163" s="11" t="s">
        <v>85</v>
      </c>
      <c r="AY163" s="187" t="s">
        <v>131</v>
      </c>
    </row>
    <row r="164" spans="2:65" s="1" customFormat="1" ht="16.5" customHeight="1">
      <c r="B164" s="172"/>
      <c r="C164" s="173" t="s">
        <v>303</v>
      </c>
      <c r="D164" s="173" t="s">
        <v>133</v>
      </c>
      <c r="E164" s="174" t="s">
        <v>304</v>
      </c>
      <c r="F164" s="175" t="s">
        <v>305</v>
      </c>
      <c r="G164" s="176" t="s">
        <v>158</v>
      </c>
      <c r="H164" s="177">
        <v>234.9</v>
      </c>
      <c r="I164" s="178"/>
      <c r="J164" s="179">
        <f>ROUND(I164*H164,2)</f>
        <v>0</v>
      </c>
      <c r="K164" s="343" t="s">
        <v>628</v>
      </c>
      <c r="L164" s="39"/>
      <c r="M164" s="180" t="s">
        <v>5</v>
      </c>
      <c r="N164" s="181" t="s">
        <v>48</v>
      </c>
      <c r="O164" s="40"/>
      <c r="P164" s="182">
        <f>O164*H164</f>
        <v>0</v>
      </c>
      <c r="Q164" s="182">
        <v>0</v>
      </c>
      <c r="R164" s="182">
        <f>Q164*H164</f>
        <v>0</v>
      </c>
      <c r="S164" s="182">
        <v>0</v>
      </c>
      <c r="T164" s="183">
        <f>S164*H164</f>
        <v>0</v>
      </c>
      <c r="AR164" s="21" t="s">
        <v>137</v>
      </c>
      <c r="AT164" s="21" t="s">
        <v>133</v>
      </c>
      <c r="AU164" s="21" t="s">
        <v>87</v>
      </c>
      <c r="AY164" s="21" t="s">
        <v>131</v>
      </c>
      <c r="BE164" s="184">
        <f>IF(N164="základní",J164,0)</f>
        <v>0</v>
      </c>
      <c r="BF164" s="184">
        <f>IF(N164="snížená",J164,0)</f>
        <v>0</v>
      </c>
      <c r="BG164" s="184">
        <f>IF(N164="zákl. přenesená",J164,0)</f>
        <v>0</v>
      </c>
      <c r="BH164" s="184">
        <f>IF(N164="sníž. přenesená",J164,0)</f>
        <v>0</v>
      </c>
      <c r="BI164" s="184">
        <f>IF(N164="nulová",J164,0)</f>
        <v>0</v>
      </c>
      <c r="BJ164" s="21" t="s">
        <v>85</v>
      </c>
      <c r="BK164" s="184">
        <f>ROUND(I164*H164,2)</f>
        <v>0</v>
      </c>
      <c r="BL164" s="21" t="s">
        <v>137</v>
      </c>
      <c r="BM164" s="21" t="s">
        <v>306</v>
      </c>
    </row>
    <row r="165" spans="2:65" s="11" customFormat="1">
      <c r="B165" s="185"/>
      <c r="D165" s="186" t="s">
        <v>139</v>
      </c>
      <c r="E165" s="187" t="s">
        <v>5</v>
      </c>
      <c r="F165" s="188" t="s">
        <v>235</v>
      </c>
      <c r="H165" s="189">
        <v>234.9</v>
      </c>
      <c r="I165" s="190"/>
      <c r="L165" s="185"/>
      <c r="M165" s="191"/>
      <c r="N165" s="192"/>
      <c r="O165" s="192"/>
      <c r="P165" s="192"/>
      <c r="Q165" s="192"/>
      <c r="R165" s="192"/>
      <c r="S165" s="192"/>
      <c r="T165" s="193"/>
      <c r="AT165" s="187" t="s">
        <v>139</v>
      </c>
      <c r="AU165" s="187" t="s">
        <v>87</v>
      </c>
      <c r="AV165" s="11" t="s">
        <v>87</v>
      </c>
      <c r="AW165" s="11" t="s">
        <v>41</v>
      </c>
      <c r="AX165" s="11" t="s">
        <v>85</v>
      </c>
      <c r="AY165" s="187" t="s">
        <v>131</v>
      </c>
    </row>
    <row r="166" spans="2:65" s="1" customFormat="1" ht="25.5" customHeight="1">
      <c r="B166" s="172"/>
      <c r="C166" s="173" t="s">
        <v>307</v>
      </c>
      <c r="D166" s="173" t="s">
        <v>133</v>
      </c>
      <c r="E166" s="174" t="s">
        <v>308</v>
      </c>
      <c r="F166" s="175" t="s">
        <v>309</v>
      </c>
      <c r="G166" s="176" t="s">
        <v>251</v>
      </c>
      <c r="H166" s="177">
        <v>9</v>
      </c>
      <c r="I166" s="178"/>
      <c r="J166" s="179">
        <f>ROUND(I166*H166,2)</f>
        <v>0</v>
      </c>
      <c r="K166" s="343" t="s">
        <v>628</v>
      </c>
      <c r="L166" s="39"/>
      <c r="M166" s="180" t="s">
        <v>5</v>
      </c>
      <c r="N166" s="181" t="s">
        <v>48</v>
      </c>
      <c r="O166" s="40"/>
      <c r="P166" s="182">
        <f>O166*H166</f>
        <v>0</v>
      </c>
      <c r="Q166" s="182">
        <v>2.0278800000000001</v>
      </c>
      <c r="R166" s="182">
        <f>Q166*H166</f>
        <v>18.250920000000001</v>
      </c>
      <c r="S166" s="182">
        <v>0</v>
      </c>
      <c r="T166" s="183">
        <f>S166*H166</f>
        <v>0</v>
      </c>
      <c r="AR166" s="21" t="s">
        <v>137</v>
      </c>
      <c r="AT166" s="21" t="s">
        <v>133</v>
      </c>
      <c r="AU166" s="21" t="s">
        <v>87</v>
      </c>
      <c r="AY166" s="21" t="s">
        <v>131</v>
      </c>
      <c r="BE166" s="184">
        <f>IF(N166="základní",J166,0)</f>
        <v>0</v>
      </c>
      <c r="BF166" s="184">
        <f>IF(N166="snížená",J166,0)</f>
        <v>0</v>
      </c>
      <c r="BG166" s="184">
        <f>IF(N166="zákl. přenesená",J166,0)</f>
        <v>0</v>
      </c>
      <c r="BH166" s="184">
        <f>IF(N166="sníž. přenesená",J166,0)</f>
        <v>0</v>
      </c>
      <c r="BI166" s="184">
        <f>IF(N166="nulová",J166,0)</f>
        <v>0</v>
      </c>
      <c r="BJ166" s="21" t="s">
        <v>85</v>
      </c>
      <c r="BK166" s="184">
        <f>ROUND(I166*H166,2)</f>
        <v>0</v>
      </c>
      <c r="BL166" s="21" t="s">
        <v>137</v>
      </c>
      <c r="BM166" s="21" t="s">
        <v>310</v>
      </c>
    </row>
    <row r="167" spans="2:65" s="11" customFormat="1">
      <c r="B167" s="185"/>
      <c r="D167" s="186" t="s">
        <v>139</v>
      </c>
      <c r="E167" s="187" t="s">
        <v>5</v>
      </c>
      <c r="F167" s="188" t="s">
        <v>176</v>
      </c>
      <c r="H167" s="189">
        <v>9</v>
      </c>
      <c r="I167" s="190"/>
      <c r="L167" s="185"/>
      <c r="M167" s="191"/>
      <c r="N167" s="192"/>
      <c r="O167" s="192"/>
      <c r="P167" s="192"/>
      <c r="Q167" s="192"/>
      <c r="R167" s="192"/>
      <c r="S167" s="192"/>
      <c r="T167" s="193"/>
      <c r="AT167" s="187" t="s">
        <v>139</v>
      </c>
      <c r="AU167" s="187" t="s">
        <v>87</v>
      </c>
      <c r="AV167" s="11" t="s">
        <v>87</v>
      </c>
      <c r="AW167" s="11" t="s">
        <v>41</v>
      </c>
      <c r="AX167" s="11" t="s">
        <v>85</v>
      </c>
      <c r="AY167" s="187" t="s">
        <v>131</v>
      </c>
    </row>
    <row r="168" spans="2:65" s="1" customFormat="1" ht="16.5" customHeight="1">
      <c r="B168" s="172"/>
      <c r="C168" s="194" t="s">
        <v>311</v>
      </c>
      <c r="D168" s="194" t="s">
        <v>206</v>
      </c>
      <c r="E168" s="195" t="s">
        <v>312</v>
      </c>
      <c r="F168" s="196" t="s">
        <v>313</v>
      </c>
      <c r="G168" s="197" t="s">
        <v>251</v>
      </c>
      <c r="H168" s="198">
        <v>6</v>
      </c>
      <c r="I168" s="199"/>
      <c r="J168" s="200">
        <f>ROUND(I168*H168,2)</f>
        <v>0</v>
      </c>
      <c r="K168" s="343" t="s">
        <v>628</v>
      </c>
      <c r="L168" s="201"/>
      <c r="M168" s="202" t="s">
        <v>5</v>
      </c>
      <c r="N168" s="203" t="s">
        <v>48</v>
      </c>
      <c r="O168" s="40"/>
      <c r="P168" s="182">
        <f>O168*H168</f>
        <v>0</v>
      </c>
      <c r="Q168" s="182">
        <v>1.6</v>
      </c>
      <c r="R168" s="182">
        <f>Q168*H168</f>
        <v>9.6000000000000014</v>
      </c>
      <c r="S168" s="182">
        <v>0</v>
      </c>
      <c r="T168" s="183">
        <f>S168*H168</f>
        <v>0</v>
      </c>
      <c r="AR168" s="21" t="s">
        <v>171</v>
      </c>
      <c r="AT168" s="21" t="s">
        <v>206</v>
      </c>
      <c r="AU168" s="21" t="s">
        <v>87</v>
      </c>
      <c r="AY168" s="21" t="s">
        <v>131</v>
      </c>
      <c r="BE168" s="184">
        <f>IF(N168="základní",J168,0)</f>
        <v>0</v>
      </c>
      <c r="BF168" s="184">
        <f>IF(N168="snížená",J168,0)</f>
        <v>0</v>
      </c>
      <c r="BG168" s="184">
        <f>IF(N168="zákl. přenesená",J168,0)</f>
        <v>0</v>
      </c>
      <c r="BH168" s="184">
        <f>IF(N168="sníž. přenesená",J168,0)</f>
        <v>0</v>
      </c>
      <c r="BI168" s="184">
        <f>IF(N168="nulová",J168,0)</f>
        <v>0</v>
      </c>
      <c r="BJ168" s="21" t="s">
        <v>85</v>
      </c>
      <c r="BK168" s="184">
        <f>ROUND(I168*H168,2)</f>
        <v>0</v>
      </c>
      <c r="BL168" s="21" t="s">
        <v>137</v>
      </c>
      <c r="BM168" s="21" t="s">
        <v>314</v>
      </c>
    </row>
    <row r="169" spans="2:65" s="11" customFormat="1">
      <c r="B169" s="185"/>
      <c r="D169" s="186" t="s">
        <v>139</v>
      </c>
      <c r="E169" s="187" t="s">
        <v>5</v>
      </c>
      <c r="F169" s="188" t="s">
        <v>161</v>
      </c>
      <c r="H169" s="189">
        <v>6</v>
      </c>
      <c r="I169" s="190"/>
      <c r="L169" s="185"/>
      <c r="M169" s="191"/>
      <c r="N169" s="192"/>
      <c r="O169" s="192"/>
      <c r="P169" s="192"/>
      <c r="Q169" s="192"/>
      <c r="R169" s="192"/>
      <c r="S169" s="192"/>
      <c r="T169" s="193"/>
      <c r="AT169" s="187" t="s">
        <v>139</v>
      </c>
      <c r="AU169" s="187" t="s">
        <v>87</v>
      </c>
      <c r="AV169" s="11" t="s">
        <v>87</v>
      </c>
      <c r="AW169" s="11" t="s">
        <v>41</v>
      </c>
      <c r="AX169" s="11" t="s">
        <v>85</v>
      </c>
      <c r="AY169" s="187" t="s">
        <v>131</v>
      </c>
    </row>
    <row r="170" spans="2:65" s="1" customFormat="1" ht="16.5" customHeight="1">
      <c r="B170" s="172"/>
      <c r="C170" s="194" t="s">
        <v>315</v>
      </c>
      <c r="D170" s="194" t="s">
        <v>206</v>
      </c>
      <c r="E170" s="195" t="s">
        <v>316</v>
      </c>
      <c r="F170" s="196" t="s">
        <v>317</v>
      </c>
      <c r="G170" s="197" t="s">
        <v>251</v>
      </c>
      <c r="H170" s="198">
        <v>1</v>
      </c>
      <c r="I170" s="199"/>
      <c r="J170" s="200">
        <f>ROUND(I170*H170,2)</f>
        <v>0</v>
      </c>
      <c r="K170" s="343" t="s">
        <v>628</v>
      </c>
      <c r="L170" s="201"/>
      <c r="M170" s="202" t="s">
        <v>5</v>
      </c>
      <c r="N170" s="203" t="s">
        <v>48</v>
      </c>
      <c r="O170" s="40"/>
      <c r="P170" s="182">
        <f>O170*H170</f>
        <v>0</v>
      </c>
      <c r="Q170" s="182">
        <v>2.1</v>
      </c>
      <c r="R170" s="182">
        <f>Q170*H170</f>
        <v>2.1</v>
      </c>
      <c r="S170" s="182">
        <v>0</v>
      </c>
      <c r="T170" s="183">
        <f>S170*H170</f>
        <v>0</v>
      </c>
      <c r="AR170" s="21" t="s">
        <v>171</v>
      </c>
      <c r="AT170" s="21" t="s">
        <v>206</v>
      </c>
      <c r="AU170" s="21" t="s">
        <v>87</v>
      </c>
      <c r="AY170" s="21" t="s">
        <v>131</v>
      </c>
      <c r="BE170" s="184">
        <f>IF(N170="základní",J170,0)</f>
        <v>0</v>
      </c>
      <c r="BF170" s="184">
        <f>IF(N170="snížená",J170,0)</f>
        <v>0</v>
      </c>
      <c r="BG170" s="184">
        <f>IF(N170="zákl. přenesená",J170,0)</f>
        <v>0</v>
      </c>
      <c r="BH170" s="184">
        <f>IF(N170="sníž. přenesená",J170,0)</f>
        <v>0</v>
      </c>
      <c r="BI170" s="184">
        <f>IF(N170="nulová",J170,0)</f>
        <v>0</v>
      </c>
      <c r="BJ170" s="21" t="s">
        <v>85</v>
      </c>
      <c r="BK170" s="184">
        <f>ROUND(I170*H170,2)</f>
        <v>0</v>
      </c>
      <c r="BL170" s="21" t="s">
        <v>137</v>
      </c>
      <c r="BM170" s="21" t="s">
        <v>318</v>
      </c>
    </row>
    <row r="171" spans="2:65" s="11" customFormat="1">
      <c r="B171" s="185"/>
      <c r="D171" s="186" t="s">
        <v>139</v>
      </c>
      <c r="E171" s="187" t="s">
        <v>5</v>
      </c>
      <c r="F171" s="188" t="s">
        <v>85</v>
      </c>
      <c r="H171" s="189">
        <v>1</v>
      </c>
      <c r="I171" s="190"/>
      <c r="L171" s="185"/>
      <c r="M171" s="191"/>
      <c r="N171" s="192"/>
      <c r="O171" s="192"/>
      <c r="P171" s="192"/>
      <c r="Q171" s="192"/>
      <c r="R171" s="192"/>
      <c r="S171" s="192"/>
      <c r="T171" s="193"/>
      <c r="AT171" s="187" t="s">
        <v>139</v>
      </c>
      <c r="AU171" s="187" t="s">
        <v>87</v>
      </c>
      <c r="AV171" s="11" t="s">
        <v>87</v>
      </c>
      <c r="AW171" s="11" t="s">
        <v>41</v>
      </c>
      <c r="AX171" s="11" t="s">
        <v>85</v>
      </c>
      <c r="AY171" s="187" t="s">
        <v>131</v>
      </c>
    </row>
    <row r="172" spans="2:65" s="1" customFormat="1" ht="16.5" customHeight="1">
      <c r="B172" s="172"/>
      <c r="C172" s="194" t="s">
        <v>319</v>
      </c>
      <c r="D172" s="194" t="s">
        <v>206</v>
      </c>
      <c r="E172" s="195" t="s">
        <v>320</v>
      </c>
      <c r="F172" s="196" t="s">
        <v>321</v>
      </c>
      <c r="G172" s="197" t="s">
        <v>251</v>
      </c>
      <c r="H172" s="198">
        <v>2</v>
      </c>
      <c r="I172" s="199"/>
      <c r="J172" s="200">
        <f>ROUND(I172*H172,2)</f>
        <v>0</v>
      </c>
      <c r="K172" s="343" t="s">
        <v>628</v>
      </c>
      <c r="L172" s="201"/>
      <c r="M172" s="202" t="s">
        <v>5</v>
      </c>
      <c r="N172" s="203" t="s">
        <v>48</v>
      </c>
      <c r="O172" s="40"/>
      <c r="P172" s="182">
        <f>O172*H172</f>
        <v>0</v>
      </c>
      <c r="Q172" s="182">
        <v>1.87</v>
      </c>
      <c r="R172" s="182">
        <f>Q172*H172</f>
        <v>3.74</v>
      </c>
      <c r="S172" s="182">
        <v>0</v>
      </c>
      <c r="T172" s="183">
        <f>S172*H172</f>
        <v>0</v>
      </c>
      <c r="AR172" s="21" t="s">
        <v>171</v>
      </c>
      <c r="AT172" s="21" t="s">
        <v>206</v>
      </c>
      <c r="AU172" s="21" t="s">
        <v>87</v>
      </c>
      <c r="AY172" s="21" t="s">
        <v>131</v>
      </c>
      <c r="BE172" s="184">
        <f>IF(N172="základní",J172,0)</f>
        <v>0</v>
      </c>
      <c r="BF172" s="184">
        <f>IF(N172="snížená",J172,0)</f>
        <v>0</v>
      </c>
      <c r="BG172" s="184">
        <f>IF(N172="zákl. přenesená",J172,0)</f>
        <v>0</v>
      </c>
      <c r="BH172" s="184">
        <f>IF(N172="sníž. přenesená",J172,0)</f>
        <v>0</v>
      </c>
      <c r="BI172" s="184">
        <f>IF(N172="nulová",J172,0)</f>
        <v>0</v>
      </c>
      <c r="BJ172" s="21" t="s">
        <v>85</v>
      </c>
      <c r="BK172" s="184">
        <f>ROUND(I172*H172,2)</f>
        <v>0</v>
      </c>
      <c r="BL172" s="21" t="s">
        <v>137</v>
      </c>
      <c r="BM172" s="21" t="s">
        <v>322</v>
      </c>
    </row>
    <row r="173" spans="2:65" s="11" customFormat="1">
      <c r="B173" s="185"/>
      <c r="D173" s="186" t="s">
        <v>139</v>
      </c>
      <c r="E173" s="187" t="s">
        <v>5</v>
      </c>
      <c r="F173" s="188" t="s">
        <v>87</v>
      </c>
      <c r="H173" s="189">
        <v>2</v>
      </c>
      <c r="I173" s="190"/>
      <c r="L173" s="185"/>
      <c r="M173" s="191"/>
      <c r="N173" s="192"/>
      <c r="O173" s="192"/>
      <c r="P173" s="192"/>
      <c r="Q173" s="192"/>
      <c r="R173" s="192"/>
      <c r="S173" s="192"/>
      <c r="T173" s="193"/>
      <c r="AT173" s="187" t="s">
        <v>139</v>
      </c>
      <c r="AU173" s="187" t="s">
        <v>87</v>
      </c>
      <c r="AV173" s="11" t="s">
        <v>87</v>
      </c>
      <c r="AW173" s="11" t="s">
        <v>41</v>
      </c>
      <c r="AX173" s="11" t="s">
        <v>85</v>
      </c>
      <c r="AY173" s="187" t="s">
        <v>131</v>
      </c>
    </row>
    <row r="174" spans="2:65" s="1" customFormat="1" ht="16.5" customHeight="1">
      <c r="B174" s="172"/>
      <c r="C174" s="194" t="s">
        <v>323</v>
      </c>
      <c r="D174" s="194" t="s">
        <v>206</v>
      </c>
      <c r="E174" s="195" t="s">
        <v>324</v>
      </c>
      <c r="F174" s="196" t="s">
        <v>325</v>
      </c>
      <c r="G174" s="197" t="s">
        <v>251</v>
      </c>
      <c r="H174" s="198">
        <v>7</v>
      </c>
      <c r="I174" s="199"/>
      <c r="J174" s="200">
        <f>ROUND(I174*H174,2)</f>
        <v>0</v>
      </c>
      <c r="K174" s="343" t="s">
        <v>628</v>
      </c>
      <c r="L174" s="201"/>
      <c r="M174" s="202" t="s">
        <v>5</v>
      </c>
      <c r="N174" s="203" t="s">
        <v>48</v>
      </c>
      <c r="O174" s="40"/>
      <c r="P174" s="182">
        <f>O174*H174</f>
        <v>0</v>
      </c>
      <c r="Q174" s="182">
        <v>0.5</v>
      </c>
      <c r="R174" s="182">
        <f>Q174*H174</f>
        <v>3.5</v>
      </c>
      <c r="S174" s="182">
        <v>0</v>
      </c>
      <c r="T174" s="183">
        <f>S174*H174</f>
        <v>0</v>
      </c>
      <c r="AR174" s="21" t="s">
        <v>171</v>
      </c>
      <c r="AT174" s="21" t="s">
        <v>206</v>
      </c>
      <c r="AU174" s="21" t="s">
        <v>87</v>
      </c>
      <c r="AY174" s="21" t="s">
        <v>131</v>
      </c>
      <c r="BE174" s="184">
        <f>IF(N174="základní",J174,0)</f>
        <v>0</v>
      </c>
      <c r="BF174" s="184">
        <f>IF(N174="snížená",J174,0)</f>
        <v>0</v>
      </c>
      <c r="BG174" s="184">
        <f>IF(N174="zákl. přenesená",J174,0)</f>
        <v>0</v>
      </c>
      <c r="BH174" s="184">
        <f>IF(N174="sníž. přenesená",J174,0)</f>
        <v>0</v>
      </c>
      <c r="BI174" s="184">
        <f>IF(N174="nulová",J174,0)</f>
        <v>0</v>
      </c>
      <c r="BJ174" s="21" t="s">
        <v>85</v>
      </c>
      <c r="BK174" s="184">
        <f>ROUND(I174*H174,2)</f>
        <v>0</v>
      </c>
      <c r="BL174" s="21" t="s">
        <v>137</v>
      </c>
      <c r="BM174" s="21" t="s">
        <v>326</v>
      </c>
    </row>
    <row r="175" spans="2:65" s="11" customFormat="1">
      <c r="B175" s="185"/>
      <c r="D175" s="186" t="s">
        <v>139</v>
      </c>
      <c r="E175" s="187" t="s">
        <v>5</v>
      </c>
      <c r="F175" s="188" t="s">
        <v>165</v>
      </c>
      <c r="H175" s="189">
        <v>7</v>
      </c>
      <c r="I175" s="190"/>
      <c r="L175" s="185"/>
      <c r="M175" s="191"/>
      <c r="N175" s="192"/>
      <c r="O175" s="192"/>
      <c r="P175" s="192"/>
      <c r="Q175" s="192"/>
      <c r="R175" s="192"/>
      <c r="S175" s="192"/>
      <c r="T175" s="193"/>
      <c r="AT175" s="187" t="s">
        <v>139</v>
      </c>
      <c r="AU175" s="187" t="s">
        <v>87</v>
      </c>
      <c r="AV175" s="11" t="s">
        <v>87</v>
      </c>
      <c r="AW175" s="11" t="s">
        <v>41</v>
      </c>
      <c r="AX175" s="11" t="s">
        <v>85</v>
      </c>
      <c r="AY175" s="187" t="s">
        <v>131</v>
      </c>
    </row>
    <row r="176" spans="2:65" s="1" customFormat="1" ht="16.5" customHeight="1">
      <c r="B176" s="172"/>
      <c r="C176" s="194" t="s">
        <v>327</v>
      </c>
      <c r="D176" s="194" t="s">
        <v>206</v>
      </c>
      <c r="E176" s="195" t="s">
        <v>328</v>
      </c>
      <c r="F176" s="196" t="s">
        <v>329</v>
      </c>
      <c r="G176" s="197" t="s">
        <v>251</v>
      </c>
      <c r="H176" s="198">
        <v>1</v>
      </c>
      <c r="I176" s="199"/>
      <c r="J176" s="200">
        <f>ROUND(I176*H176,2)</f>
        <v>0</v>
      </c>
      <c r="K176" s="343" t="s">
        <v>628</v>
      </c>
      <c r="L176" s="201"/>
      <c r="M176" s="202" t="s">
        <v>5</v>
      </c>
      <c r="N176" s="203" t="s">
        <v>48</v>
      </c>
      <c r="O176" s="40"/>
      <c r="P176" s="182">
        <f>O176*H176</f>
        <v>0</v>
      </c>
      <c r="Q176" s="182">
        <v>2.2999999999999998</v>
      </c>
      <c r="R176" s="182">
        <f>Q176*H176</f>
        <v>2.2999999999999998</v>
      </c>
      <c r="S176" s="182">
        <v>0</v>
      </c>
      <c r="T176" s="183">
        <f>S176*H176</f>
        <v>0</v>
      </c>
      <c r="AR176" s="21" t="s">
        <v>171</v>
      </c>
      <c r="AT176" s="21" t="s">
        <v>206</v>
      </c>
      <c r="AU176" s="21" t="s">
        <v>87</v>
      </c>
      <c r="AY176" s="21" t="s">
        <v>131</v>
      </c>
      <c r="BE176" s="184">
        <f>IF(N176="základní",J176,0)</f>
        <v>0</v>
      </c>
      <c r="BF176" s="184">
        <f>IF(N176="snížená",J176,0)</f>
        <v>0</v>
      </c>
      <c r="BG176" s="184">
        <f>IF(N176="zákl. přenesená",J176,0)</f>
        <v>0</v>
      </c>
      <c r="BH176" s="184">
        <f>IF(N176="sníž. přenesená",J176,0)</f>
        <v>0</v>
      </c>
      <c r="BI176" s="184">
        <f>IF(N176="nulová",J176,0)</f>
        <v>0</v>
      </c>
      <c r="BJ176" s="21" t="s">
        <v>85</v>
      </c>
      <c r="BK176" s="184">
        <f>ROUND(I176*H176,2)</f>
        <v>0</v>
      </c>
      <c r="BL176" s="21" t="s">
        <v>137</v>
      </c>
      <c r="BM176" s="21" t="s">
        <v>330</v>
      </c>
    </row>
    <row r="177" spans="2:65" s="11" customFormat="1">
      <c r="B177" s="185"/>
      <c r="D177" s="186" t="s">
        <v>139</v>
      </c>
      <c r="E177" s="187" t="s">
        <v>5</v>
      </c>
      <c r="F177" s="188" t="s">
        <v>85</v>
      </c>
      <c r="H177" s="189">
        <v>1</v>
      </c>
      <c r="I177" s="190"/>
      <c r="L177" s="185"/>
      <c r="M177" s="191"/>
      <c r="N177" s="192"/>
      <c r="O177" s="192"/>
      <c r="P177" s="192"/>
      <c r="Q177" s="192"/>
      <c r="R177" s="192"/>
      <c r="S177" s="192"/>
      <c r="T177" s="193"/>
      <c r="AT177" s="187" t="s">
        <v>139</v>
      </c>
      <c r="AU177" s="187" t="s">
        <v>87</v>
      </c>
      <c r="AV177" s="11" t="s">
        <v>87</v>
      </c>
      <c r="AW177" s="11" t="s">
        <v>41</v>
      </c>
      <c r="AX177" s="11" t="s">
        <v>85</v>
      </c>
      <c r="AY177" s="187" t="s">
        <v>131</v>
      </c>
    </row>
    <row r="178" spans="2:65" s="1" customFormat="1" ht="16.5" customHeight="1">
      <c r="B178" s="172"/>
      <c r="C178" s="194" t="s">
        <v>331</v>
      </c>
      <c r="D178" s="194" t="s">
        <v>206</v>
      </c>
      <c r="E178" s="195" t="s">
        <v>332</v>
      </c>
      <c r="F178" s="196" t="s">
        <v>333</v>
      </c>
      <c r="G178" s="197" t="s">
        <v>251</v>
      </c>
      <c r="H178" s="198">
        <v>1</v>
      </c>
      <c r="I178" s="199"/>
      <c r="J178" s="200">
        <f>ROUND(I178*H178,2)</f>
        <v>0</v>
      </c>
      <c r="K178" s="343" t="s">
        <v>628</v>
      </c>
      <c r="L178" s="201"/>
      <c r="M178" s="202" t="s">
        <v>5</v>
      </c>
      <c r="N178" s="203" t="s">
        <v>48</v>
      </c>
      <c r="O178" s="40"/>
      <c r="P178" s="182">
        <f>O178*H178</f>
        <v>0</v>
      </c>
      <c r="Q178" s="182">
        <v>2.2999999999999998</v>
      </c>
      <c r="R178" s="182">
        <f>Q178*H178</f>
        <v>2.2999999999999998</v>
      </c>
      <c r="S178" s="182">
        <v>0</v>
      </c>
      <c r="T178" s="183">
        <f>S178*H178</f>
        <v>0</v>
      </c>
      <c r="AR178" s="21" t="s">
        <v>171</v>
      </c>
      <c r="AT178" s="21" t="s">
        <v>206</v>
      </c>
      <c r="AU178" s="21" t="s">
        <v>87</v>
      </c>
      <c r="AY178" s="21" t="s">
        <v>131</v>
      </c>
      <c r="BE178" s="184">
        <f>IF(N178="základní",J178,0)</f>
        <v>0</v>
      </c>
      <c r="BF178" s="184">
        <f>IF(N178="snížená",J178,0)</f>
        <v>0</v>
      </c>
      <c r="BG178" s="184">
        <f>IF(N178="zákl. přenesená",J178,0)</f>
        <v>0</v>
      </c>
      <c r="BH178" s="184">
        <f>IF(N178="sníž. přenesená",J178,0)</f>
        <v>0</v>
      </c>
      <c r="BI178" s="184">
        <f>IF(N178="nulová",J178,0)</f>
        <v>0</v>
      </c>
      <c r="BJ178" s="21" t="s">
        <v>85</v>
      </c>
      <c r="BK178" s="184">
        <f>ROUND(I178*H178,2)</f>
        <v>0</v>
      </c>
      <c r="BL178" s="21" t="s">
        <v>137</v>
      </c>
      <c r="BM178" s="21" t="s">
        <v>334</v>
      </c>
    </row>
    <row r="179" spans="2:65" s="11" customFormat="1">
      <c r="B179" s="185"/>
      <c r="D179" s="186" t="s">
        <v>139</v>
      </c>
      <c r="E179" s="187" t="s">
        <v>5</v>
      </c>
      <c r="F179" s="188" t="s">
        <v>85</v>
      </c>
      <c r="H179" s="189">
        <v>1</v>
      </c>
      <c r="I179" s="190"/>
      <c r="L179" s="185"/>
      <c r="M179" s="191"/>
      <c r="N179" s="192"/>
      <c r="O179" s="192"/>
      <c r="P179" s="192"/>
      <c r="Q179" s="192"/>
      <c r="R179" s="192"/>
      <c r="S179" s="192"/>
      <c r="T179" s="193"/>
      <c r="AT179" s="187" t="s">
        <v>139</v>
      </c>
      <c r="AU179" s="187" t="s">
        <v>87</v>
      </c>
      <c r="AV179" s="11" t="s">
        <v>87</v>
      </c>
      <c r="AW179" s="11" t="s">
        <v>41</v>
      </c>
      <c r="AX179" s="11" t="s">
        <v>85</v>
      </c>
      <c r="AY179" s="187" t="s">
        <v>131</v>
      </c>
    </row>
    <row r="180" spans="2:65" s="1" customFormat="1" ht="16.5" customHeight="1">
      <c r="B180" s="172"/>
      <c r="C180" s="194" t="s">
        <v>335</v>
      </c>
      <c r="D180" s="194" t="s">
        <v>206</v>
      </c>
      <c r="E180" s="195" t="s">
        <v>336</v>
      </c>
      <c r="F180" s="196" t="s">
        <v>337</v>
      </c>
      <c r="G180" s="197" t="s">
        <v>251</v>
      </c>
      <c r="H180" s="198">
        <v>9</v>
      </c>
      <c r="I180" s="199"/>
      <c r="J180" s="200">
        <f>ROUND(I180*H180,2)</f>
        <v>0</v>
      </c>
      <c r="K180" s="343" t="s">
        <v>628</v>
      </c>
      <c r="L180" s="201"/>
      <c r="M180" s="202" t="s">
        <v>5</v>
      </c>
      <c r="N180" s="203" t="s">
        <v>48</v>
      </c>
      <c r="O180" s="40"/>
      <c r="P180" s="182">
        <f>O180*H180</f>
        <v>0</v>
      </c>
      <c r="Q180" s="182">
        <v>0.58499999999999996</v>
      </c>
      <c r="R180" s="182">
        <f>Q180*H180</f>
        <v>5.2649999999999997</v>
      </c>
      <c r="S180" s="182">
        <v>0</v>
      </c>
      <c r="T180" s="183">
        <f>S180*H180</f>
        <v>0</v>
      </c>
      <c r="AR180" s="21" t="s">
        <v>171</v>
      </c>
      <c r="AT180" s="21" t="s">
        <v>206</v>
      </c>
      <c r="AU180" s="21" t="s">
        <v>87</v>
      </c>
      <c r="AY180" s="21" t="s">
        <v>131</v>
      </c>
      <c r="BE180" s="184">
        <f>IF(N180="základní",J180,0)</f>
        <v>0</v>
      </c>
      <c r="BF180" s="184">
        <f>IF(N180="snížená",J180,0)</f>
        <v>0</v>
      </c>
      <c r="BG180" s="184">
        <f>IF(N180="zákl. přenesená",J180,0)</f>
        <v>0</v>
      </c>
      <c r="BH180" s="184">
        <f>IF(N180="sníž. přenesená",J180,0)</f>
        <v>0</v>
      </c>
      <c r="BI180" s="184">
        <f>IF(N180="nulová",J180,0)</f>
        <v>0</v>
      </c>
      <c r="BJ180" s="21" t="s">
        <v>85</v>
      </c>
      <c r="BK180" s="184">
        <f>ROUND(I180*H180,2)</f>
        <v>0</v>
      </c>
      <c r="BL180" s="21" t="s">
        <v>137</v>
      </c>
      <c r="BM180" s="21" t="s">
        <v>338</v>
      </c>
    </row>
    <row r="181" spans="2:65" s="11" customFormat="1">
      <c r="B181" s="185"/>
      <c r="D181" s="186" t="s">
        <v>139</v>
      </c>
      <c r="E181" s="187" t="s">
        <v>5</v>
      </c>
      <c r="F181" s="188" t="s">
        <v>176</v>
      </c>
      <c r="H181" s="189">
        <v>9</v>
      </c>
      <c r="I181" s="190"/>
      <c r="L181" s="185"/>
      <c r="M181" s="191"/>
      <c r="N181" s="192"/>
      <c r="O181" s="192"/>
      <c r="P181" s="192"/>
      <c r="Q181" s="192"/>
      <c r="R181" s="192"/>
      <c r="S181" s="192"/>
      <c r="T181" s="193"/>
      <c r="AT181" s="187" t="s">
        <v>139</v>
      </c>
      <c r="AU181" s="187" t="s">
        <v>87</v>
      </c>
      <c r="AV181" s="11" t="s">
        <v>87</v>
      </c>
      <c r="AW181" s="11" t="s">
        <v>41</v>
      </c>
      <c r="AX181" s="11" t="s">
        <v>85</v>
      </c>
      <c r="AY181" s="187" t="s">
        <v>131</v>
      </c>
    </row>
    <row r="182" spans="2:65" s="1" customFormat="1" ht="16.5" customHeight="1">
      <c r="B182" s="172"/>
      <c r="C182" s="194" t="s">
        <v>339</v>
      </c>
      <c r="D182" s="194" t="s">
        <v>206</v>
      </c>
      <c r="E182" s="195" t="s">
        <v>340</v>
      </c>
      <c r="F182" s="196" t="s">
        <v>341</v>
      </c>
      <c r="G182" s="197" t="s">
        <v>251</v>
      </c>
      <c r="H182" s="198">
        <v>18</v>
      </c>
      <c r="I182" s="199"/>
      <c r="J182" s="200">
        <f>ROUND(I182*H182,2)</f>
        <v>0</v>
      </c>
      <c r="K182" s="343" t="s">
        <v>628</v>
      </c>
      <c r="L182" s="201"/>
      <c r="M182" s="202" t="s">
        <v>5</v>
      </c>
      <c r="N182" s="203" t="s">
        <v>48</v>
      </c>
      <c r="O182" s="40"/>
      <c r="P182" s="182">
        <f>O182*H182</f>
        <v>0</v>
      </c>
      <c r="Q182" s="182">
        <v>2E-3</v>
      </c>
      <c r="R182" s="182">
        <f>Q182*H182</f>
        <v>3.6000000000000004E-2</v>
      </c>
      <c r="S182" s="182">
        <v>0</v>
      </c>
      <c r="T182" s="183">
        <f>S182*H182</f>
        <v>0</v>
      </c>
      <c r="AR182" s="21" t="s">
        <v>171</v>
      </c>
      <c r="AT182" s="21" t="s">
        <v>206</v>
      </c>
      <c r="AU182" s="21" t="s">
        <v>87</v>
      </c>
      <c r="AY182" s="21" t="s">
        <v>131</v>
      </c>
      <c r="BE182" s="184">
        <f>IF(N182="základní",J182,0)</f>
        <v>0</v>
      </c>
      <c r="BF182" s="184">
        <f>IF(N182="snížená",J182,0)</f>
        <v>0</v>
      </c>
      <c r="BG182" s="184">
        <f>IF(N182="zákl. přenesená",J182,0)</f>
        <v>0</v>
      </c>
      <c r="BH182" s="184">
        <f>IF(N182="sníž. přenesená",J182,0)</f>
        <v>0</v>
      </c>
      <c r="BI182" s="184">
        <f>IF(N182="nulová",J182,0)</f>
        <v>0</v>
      </c>
      <c r="BJ182" s="21" t="s">
        <v>85</v>
      </c>
      <c r="BK182" s="184">
        <f>ROUND(I182*H182,2)</f>
        <v>0</v>
      </c>
      <c r="BL182" s="21" t="s">
        <v>137</v>
      </c>
      <c r="BM182" s="21" t="s">
        <v>342</v>
      </c>
    </row>
    <row r="183" spans="2:65" s="11" customFormat="1">
      <c r="B183" s="185"/>
      <c r="D183" s="186" t="s">
        <v>139</v>
      </c>
      <c r="E183" s="187" t="s">
        <v>5</v>
      </c>
      <c r="F183" s="188" t="s">
        <v>217</v>
      </c>
      <c r="H183" s="189">
        <v>18</v>
      </c>
      <c r="I183" s="190"/>
      <c r="L183" s="185"/>
      <c r="M183" s="191"/>
      <c r="N183" s="192"/>
      <c r="O183" s="192"/>
      <c r="P183" s="192"/>
      <c r="Q183" s="192"/>
      <c r="R183" s="192"/>
      <c r="S183" s="192"/>
      <c r="T183" s="193"/>
      <c r="AT183" s="187" t="s">
        <v>139</v>
      </c>
      <c r="AU183" s="187" t="s">
        <v>87</v>
      </c>
      <c r="AV183" s="11" t="s">
        <v>87</v>
      </c>
      <c r="AW183" s="11" t="s">
        <v>41</v>
      </c>
      <c r="AX183" s="11" t="s">
        <v>85</v>
      </c>
      <c r="AY183" s="187" t="s">
        <v>131</v>
      </c>
    </row>
    <row r="184" spans="2:65" s="1" customFormat="1" ht="16.5" customHeight="1">
      <c r="B184" s="172"/>
      <c r="C184" s="194" t="s">
        <v>343</v>
      </c>
      <c r="D184" s="194" t="s">
        <v>206</v>
      </c>
      <c r="E184" s="195" t="s">
        <v>344</v>
      </c>
      <c r="F184" s="196" t="s">
        <v>345</v>
      </c>
      <c r="G184" s="197" t="s">
        <v>251</v>
      </c>
      <c r="H184" s="198">
        <v>4</v>
      </c>
      <c r="I184" s="199"/>
      <c r="J184" s="200">
        <f>ROUND(I184*H184,2)</f>
        <v>0</v>
      </c>
      <c r="K184" s="343" t="s">
        <v>628</v>
      </c>
      <c r="L184" s="201"/>
      <c r="M184" s="202" t="s">
        <v>5</v>
      </c>
      <c r="N184" s="203" t="s">
        <v>48</v>
      </c>
      <c r="O184" s="40"/>
      <c r="P184" s="182">
        <f>O184*H184</f>
        <v>0</v>
      </c>
      <c r="Q184" s="182">
        <v>0.04</v>
      </c>
      <c r="R184" s="182">
        <f>Q184*H184</f>
        <v>0.16</v>
      </c>
      <c r="S184" s="182">
        <v>0</v>
      </c>
      <c r="T184" s="183">
        <f>S184*H184</f>
        <v>0</v>
      </c>
      <c r="AR184" s="21" t="s">
        <v>171</v>
      </c>
      <c r="AT184" s="21" t="s">
        <v>206</v>
      </c>
      <c r="AU184" s="21" t="s">
        <v>87</v>
      </c>
      <c r="AY184" s="21" t="s">
        <v>131</v>
      </c>
      <c r="BE184" s="184">
        <f>IF(N184="základní",J184,0)</f>
        <v>0</v>
      </c>
      <c r="BF184" s="184">
        <f>IF(N184="snížená",J184,0)</f>
        <v>0</v>
      </c>
      <c r="BG184" s="184">
        <f>IF(N184="zákl. přenesená",J184,0)</f>
        <v>0</v>
      </c>
      <c r="BH184" s="184">
        <f>IF(N184="sníž. přenesená",J184,0)</f>
        <v>0</v>
      </c>
      <c r="BI184" s="184">
        <f>IF(N184="nulová",J184,0)</f>
        <v>0</v>
      </c>
      <c r="BJ184" s="21" t="s">
        <v>85</v>
      </c>
      <c r="BK184" s="184">
        <f>ROUND(I184*H184,2)</f>
        <v>0</v>
      </c>
      <c r="BL184" s="21" t="s">
        <v>137</v>
      </c>
      <c r="BM184" s="21" t="s">
        <v>346</v>
      </c>
    </row>
    <row r="185" spans="2:65" s="11" customFormat="1">
      <c r="B185" s="185"/>
      <c r="D185" s="186" t="s">
        <v>139</v>
      </c>
      <c r="E185" s="187" t="s">
        <v>5</v>
      </c>
      <c r="F185" s="188" t="s">
        <v>137</v>
      </c>
      <c r="H185" s="189">
        <v>4</v>
      </c>
      <c r="I185" s="190"/>
      <c r="L185" s="185"/>
      <c r="M185" s="191"/>
      <c r="N185" s="192"/>
      <c r="O185" s="192"/>
      <c r="P185" s="192"/>
      <c r="Q185" s="192"/>
      <c r="R185" s="192"/>
      <c r="S185" s="192"/>
      <c r="T185" s="193"/>
      <c r="AT185" s="187" t="s">
        <v>139</v>
      </c>
      <c r="AU185" s="187" t="s">
        <v>87</v>
      </c>
      <c r="AV185" s="11" t="s">
        <v>87</v>
      </c>
      <c r="AW185" s="11" t="s">
        <v>41</v>
      </c>
      <c r="AX185" s="11" t="s">
        <v>85</v>
      </c>
      <c r="AY185" s="187" t="s">
        <v>131</v>
      </c>
    </row>
    <row r="186" spans="2:65" s="1" customFormat="1" ht="16.5" customHeight="1">
      <c r="B186" s="172"/>
      <c r="C186" s="194" t="s">
        <v>347</v>
      </c>
      <c r="D186" s="194" t="s">
        <v>206</v>
      </c>
      <c r="E186" s="195" t="s">
        <v>348</v>
      </c>
      <c r="F186" s="196" t="s">
        <v>349</v>
      </c>
      <c r="G186" s="197" t="s">
        <v>251</v>
      </c>
      <c r="H186" s="198">
        <v>4</v>
      </c>
      <c r="I186" s="199"/>
      <c r="J186" s="200">
        <f>ROUND(I186*H186,2)</f>
        <v>0</v>
      </c>
      <c r="K186" s="343" t="s">
        <v>628</v>
      </c>
      <c r="L186" s="201"/>
      <c r="M186" s="202" t="s">
        <v>5</v>
      </c>
      <c r="N186" s="203" t="s">
        <v>48</v>
      </c>
      <c r="O186" s="40"/>
      <c r="P186" s="182">
        <f>O186*H186</f>
        <v>0</v>
      </c>
      <c r="Q186" s="182">
        <v>5.3999999999999999E-2</v>
      </c>
      <c r="R186" s="182">
        <f>Q186*H186</f>
        <v>0.216</v>
      </c>
      <c r="S186" s="182">
        <v>0</v>
      </c>
      <c r="T186" s="183">
        <f>S186*H186</f>
        <v>0</v>
      </c>
      <c r="AR186" s="21" t="s">
        <v>171</v>
      </c>
      <c r="AT186" s="21" t="s">
        <v>206</v>
      </c>
      <c r="AU186" s="21" t="s">
        <v>87</v>
      </c>
      <c r="AY186" s="21" t="s">
        <v>131</v>
      </c>
      <c r="BE186" s="184">
        <f>IF(N186="základní",J186,0)</f>
        <v>0</v>
      </c>
      <c r="BF186" s="184">
        <f>IF(N186="snížená",J186,0)</f>
        <v>0</v>
      </c>
      <c r="BG186" s="184">
        <f>IF(N186="zákl. přenesená",J186,0)</f>
        <v>0</v>
      </c>
      <c r="BH186" s="184">
        <f>IF(N186="sníž. přenesená",J186,0)</f>
        <v>0</v>
      </c>
      <c r="BI186" s="184">
        <f>IF(N186="nulová",J186,0)</f>
        <v>0</v>
      </c>
      <c r="BJ186" s="21" t="s">
        <v>85</v>
      </c>
      <c r="BK186" s="184">
        <f>ROUND(I186*H186,2)</f>
        <v>0</v>
      </c>
      <c r="BL186" s="21" t="s">
        <v>137</v>
      </c>
      <c r="BM186" s="21" t="s">
        <v>350</v>
      </c>
    </row>
    <row r="187" spans="2:65" s="11" customFormat="1">
      <c r="B187" s="185"/>
      <c r="D187" s="186" t="s">
        <v>139</v>
      </c>
      <c r="E187" s="187" t="s">
        <v>5</v>
      </c>
      <c r="F187" s="188" t="s">
        <v>137</v>
      </c>
      <c r="H187" s="189">
        <v>4</v>
      </c>
      <c r="I187" s="190"/>
      <c r="L187" s="185"/>
      <c r="M187" s="191"/>
      <c r="N187" s="192"/>
      <c r="O187" s="192"/>
      <c r="P187" s="192"/>
      <c r="Q187" s="192"/>
      <c r="R187" s="192"/>
      <c r="S187" s="192"/>
      <c r="T187" s="193"/>
      <c r="AT187" s="187" t="s">
        <v>139</v>
      </c>
      <c r="AU187" s="187" t="s">
        <v>87</v>
      </c>
      <c r="AV187" s="11" t="s">
        <v>87</v>
      </c>
      <c r="AW187" s="11" t="s">
        <v>41</v>
      </c>
      <c r="AX187" s="11" t="s">
        <v>85</v>
      </c>
      <c r="AY187" s="187" t="s">
        <v>131</v>
      </c>
    </row>
    <row r="188" spans="2:65" s="1" customFormat="1" ht="16.5" customHeight="1">
      <c r="B188" s="172"/>
      <c r="C188" s="194" t="s">
        <v>351</v>
      </c>
      <c r="D188" s="194" t="s">
        <v>206</v>
      </c>
      <c r="E188" s="195" t="s">
        <v>352</v>
      </c>
      <c r="F188" s="196" t="s">
        <v>353</v>
      </c>
      <c r="G188" s="197" t="s">
        <v>251</v>
      </c>
      <c r="H188" s="198">
        <v>7</v>
      </c>
      <c r="I188" s="199"/>
      <c r="J188" s="200">
        <f>ROUND(I188*H188,2)</f>
        <v>0</v>
      </c>
      <c r="K188" s="343" t="s">
        <v>628</v>
      </c>
      <c r="L188" s="201"/>
      <c r="M188" s="202" t="s">
        <v>5</v>
      </c>
      <c r="N188" s="203" t="s">
        <v>48</v>
      </c>
      <c r="O188" s="40"/>
      <c r="P188" s="182">
        <f>O188*H188</f>
        <v>0</v>
      </c>
      <c r="Q188" s="182">
        <v>6.8000000000000005E-2</v>
      </c>
      <c r="R188" s="182">
        <f>Q188*H188</f>
        <v>0.47600000000000003</v>
      </c>
      <c r="S188" s="182">
        <v>0</v>
      </c>
      <c r="T188" s="183">
        <f>S188*H188</f>
        <v>0</v>
      </c>
      <c r="AR188" s="21" t="s">
        <v>171</v>
      </c>
      <c r="AT188" s="21" t="s">
        <v>206</v>
      </c>
      <c r="AU188" s="21" t="s">
        <v>87</v>
      </c>
      <c r="AY188" s="21" t="s">
        <v>131</v>
      </c>
      <c r="BE188" s="184">
        <f>IF(N188="základní",J188,0)</f>
        <v>0</v>
      </c>
      <c r="BF188" s="184">
        <f>IF(N188="snížená",J188,0)</f>
        <v>0</v>
      </c>
      <c r="BG188" s="184">
        <f>IF(N188="zákl. přenesená",J188,0)</f>
        <v>0</v>
      </c>
      <c r="BH188" s="184">
        <f>IF(N188="sníž. přenesená",J188,0)</f>
        <v>0</v>
      </c>
      <c r="BI188" s="184">
        <f>IF(N188="nulová",J188,0)</f>
        <v>0</v>
      </c>
      <c r="BJ188" s="21" t="s">
        <v>85</v>
      </c>
      <c r="BK188" s="184">
        <f>ROUND(I188*H188,2)</f>
        <v>0</v>
      </c>
      <c r="BL188" s="21" t="s">
        <v>137</v>
      </c>
      <c r="BM188" s="21" t="s">
        <v>354</v>
      </c>
    </row>
    <row r="189" spans="2:65" s="11" customFormat="1">
      <c r="B189" s="185"/>
      <c r="D189" s="186" t="s">
        <v>139</v>
      </c>
      <c r="E189" s="187" t="s">
        <v>5</v>
      </c>
      <c r="F189" s="188" t="s">
        <v>165</v>
      </c>
      <c r="H189" s="189">
        <v>7</v>
      </c>
      <c r="I189" s="190"/>
      <c r="L189" s="185"/>
      <c r="M189" s="191"/>
      <c r="N189" s="192"/>
      <c r="O189" s="192"/>
      <c r="P189" s="192"/>
      <c r="Q189" s="192"/>
      <c r="R189" s="192"/>
      <c r="S189" s="192"/>
      <c r="T189" s="193"/>
      <c r="AT189" s="187" t="s">
        <v>139</v>
      </c>
      <c r="AU189" s="187" t="s">
        <v>87</v>
      </c>
      <c r="AV189" s="11" t="s">
        <v>87</v>
      </c>
      <c r="AW189" s="11" t="s">
        <v>41</v>
      </c>
      <c r="AX189" s="11" t="s">
        <v>85</v>
      </c>
      <c r="AY189" s="187" t="s">
        <v>131</v>
      </c>
    </row>
    <row r="190" spans="2:65" s="1" customFormat="1" ht="16.5" customHeight="1">
      <c r="B190" s="172"/>
      <c r="C190" s="194" t="s">
        <v>355</v>
      </c>
      <c r="D190" s="194" t="s">
        <v>206</v>
      </c>
      <c r="E190" s="195" t="s">
        <v>356</v>
      </c>
      <c r="F190" s="196" t="s">
        <v>357</v>
      </c>
      <c r="G190" s="197" t="s">
        <v>251</v>
      </c>
      <c r="H190" s="198">
        <v>3</v>
      </c>
      <c r="I190" s="199"/>
      <c r="J190" s="200">
        <f>ROUND(I190*H190,2)</f>
        <v>0</v>
      </c>
      <c r="K190" s="343" t="s">
        <v>628</v>
      </c>
      <c r="L190" s="201"/>
      <c r="M190" s="202" t="s">
        <v>5</v>
      </c>
      <c r="N190" s="203" t="s">
        <v>48</v>
      </c>
      <c r="O190" s="40"/>
      <c r="P190" s="182">
        <f>O190*H190</f>
        <v>0</v>
      </c>
      <c r="Q190" s="182">
        <v>5.0999999999999997E-2</v>
      </c>
      <c r="R190" s="182">
        <f>Q190*H190</f>
        <v>0.153</v>
      </c>
      <c r="S190" s="182">
        <v>0</v>
      </c>
      <c r="T190" s="183">
        <f>S190*H190</f>
        <v>0</v>
      </c>
      <c r="AR190" s="21" t="s">
        <v>171</v>
      </c>
      <c r="AT190" s="21" t="s">
        <v>206</v>
      </c>
      <c r="AU190" s="21" t="s">
        <v>87</v>
      </c>
      <c r="AY190" s="21" t="s">
        <v>131</v>
      </c>
      <c r="BE190" s="184">
        <f>IF(N190="základní",J190,0)</f>
        <v>0</v>
      </c>
      <c r="BF190" s="184">
        <f>IF(N190="snížená",J190,0)</f>
        <v>0</v>
      </c>
      <c r="BG190" s="184">
        <f>IF(N190="zákl. přenesená",J190,0)</f>
        <v>0</v>
      </c>
      <c r="BH190" s="184">
        <f>IF(N190="sníž. přenesená",J190,0)</f>
        <v>0</v>
      </c>
      <c r="BI190" s="184">
        <f>IF(N190="nulová",J190,0)</f>
        <v>0</v>
      </c>
      <c r="BJ190" s="21" t="s">
        <v>85</v>
      </c>
      <c r="BK190" s="184">
        <f>ROUND(I190*H190,2)</f>
        <v>0</v>
      </c>
      <c r="BL190" s="21" t="s">
        <v>137</v>
      </c>
      <c r="BM190" s="21" t="s">
        <v>358</v>
      </c>
    </row>
    <row r="191" spans="2:65" s="11" customFormat="1">
      <c r="B191" s="185"/>
      <c r="D191" s="186" t="s">
        <v>139</v>
      </c>
      <c r="E191" s="187" t="s">
        <v>5</v>
      </c>
      <c r="F191" s="188" t="s">
        <v>144</v>
      </c>
      <c r="H191" s="189">
        <v>3</v>
      </c>
      <c r="I191" s="190"/>
      <c r="L191" s="185"/>
      <c r="M191" s="191"/>
      <c r="N191" s="192"/>
      <c r="O191" s="192"/>
      <c r="P191" s="192"/>
      <c r="Q191" s="192"/>
      <c r="R191" s="192"/>
      <c r="S191" s="192"/>
      <c r="T191" s="193"/>
      <c r="AT191" s="187" t="s">
        <v>139</v>
      </c>
      <c r="AU191" s="187" t="s">
        <v>87</v>
      </c>
      <c r="AV191" s="11" t="s">
        <v>87</v>
      </c>
      <c r="AW191" s="11" t="s">
        <v>41</v>
      </c>
      <c r="AX191" s="11" t="s">
        <v>85</v>
      </c>
      <c r="AY191" s="187" t="s">
        <v>131</v>
      </c>
    </row>
    <row r="192" spans="2:65" s="1" customFormat="1" ht="25.5" customHeight="1">
      <c r="B192" s="172"/>
      <c r="C192" s="173" t="s">
        <v>359</v>
      </c>
      <c r="D192" s="173" t="s">
        <v>133</v>
      </c>
      <c r="E192" s="174" t="s">
        <v>360</v>
      </c>
      <c r="F192" s="175" t="s">
        <v>361</v>
      </c>
      <c r="G192" s="176" t="s">
        <v>251</v>
      </c>
      <c r="H192" s="177">
        <v>9</v>
      </c>
      <c r="I192" s="178"/>
      <c r="J192" s="179">
        <f>ROUND(I192*H192,2)</f>
        <v>0</v>
      </c>
      <c r="K192" s="343" t="s">
        <v>628</v>
      </c>
      <c r="L192" s="39"/>
      <c r="M192" s="180" t="s">
        <v>5</v>
      </c>
      <c r="N192" s="181" t="s">
        <v>48</v>
      </c>
      <c r="O192" s="40"/>
      <c r="P192" s="182">
        <f>O192*H192</f>
        <v>0</v>
      </c>
      <c r="Q192" s="182">
        <v>7.0200000000000002E-3</v>
      </c>
      <c r="R192" s="182">
        <f>Q192*H192</f>
        <v>6.318E-2</v>
      </c>
      <c r="S192" s="182">
        <v>0</v>
      </c>
      <c r="T192" s="183">
        <f>S192*H192</f>
        <v>0</v>
      </c>
      <c r="AR192" s="21" t="s">
        <v>137</v>
      </c>
      <c r="AT192" s="21" t="s">
        <v>133</v>
      </c>
      <c r="AU192" s="21" t="s">
        <v>87</v>
      </c>
      <c r="AY192" s="21" t="s">
        <v>131</v>
      </c>
      <c r="BE192" s="184">
        <f>IF(N192="základní",J192,0)</f>
        <v>0</v>
      </c>
      <c r="BF192" s="184">
        <f>IF(N192="snížená",J192,0)</f>
        <v>0</v>
      </c>
      <c r="BG192" s="184">
        <f>IF(N192="zákl. přenesená",J192,0)</f>
        <v>0</v>
      </c>
      <c r="BH192" s="184">
        <f>IF(N192="sníž. přenesená",J192,0)</f>
        <v>0</v>
      </c>
      <c r="BI192" s="184">
        <f>IF(N192="nulová",J192,0)</f>
        <v>0</v>
      </c>
      <c r="BJ192" s="21" t="s">
        <v>85</v>
      </c>
      <c r="BK192" s="184">
        <f>ROUND(I192*H192,2)</f>
        <v>0</v>
      </c>
      <c r="BL192" s="21" t="s">
        <v>137</v>
      </c>
      <c r="BM192" s="21" t="s">
        <v>362</v>
      </c>
    </row>
    <row r="193" spans="2:65" s="11" customFormat="1">
      <c r="B193" s="185"/>
      <c r="D193" s="186" t="s">
        <v>139</v>
      </c>
      <c r="E193" s="187" t="s">
        <v>5</v>
      </c>
      <c r="F193" s="188" t="s">
        <v>176</v>
      </c>
      <c r="H193" s="189">
        <v>9</v>
      </c>
      <c r="I193" s="190"/>
      <c r="L193" s="185"/>
      <c r="M193" s="191"/>
      <c r="N193" s="192"/>
      <c r="O193" s="192"/>
      <c r="P193" s="192"/>
      <c r="Q193" s="192"/>
      <c r="R193" s="192"/>
      <c r="S193" s="192"/>
      <c r="T193" s="193"/>
      <c r="AT193" s="187" t="s">
        <v>139</v>
      </c>
      <c r="AU193" s="187" t="s">
        <v>87</v>
      </c>
      <c r="AV193" s="11" t="s">
        <v>87</v>
      </c>
      <c r="AW193" s="11" t="s">
        <v>41</v>
      </c>
      <c r="AX193" s="11" t="s">
        <v>85</v>
      </c>
      <c r="AY193" s="187" t="s">
        <v>131</v>
      </c>
    </row>
    <row r="194" spans="2:65" s="1" customFormat="1" ht="16.5" customHeight="1">
      <c r="B194" s="172"/>
      <c r="C194" s="194" t="s">
        <v>363</v>
      </c>
      <c r="D194" s="194" t="s">
        <v>206</v>
      </c>
      <c r="E194" s="195" t="s">
        <v>364</v>
      </c>
      <c r="F194" s="196" t="s">
        <v>365</v>
      </c>
      <c r="G194" s="197" t="s">
        <v>251</v>
      </c>
      <c r="H194" s="198">
        <v>9</v>
      </c>
      <c r="I194" s="199"/>
      <c r="J194" s="200">
        <f>ROUND(I194*H194,2)</f>
        <v>0</v>
      </c>
      <c r="K194" s="343" t="s">
        <v>628</v>
      </c>
      <c r="L194" s="201"/>
      <c r="M194" s="202" t="s">
        <v>5</v>
      </c>
      <c r="N194" s="203" t="s">
        <v>48</v>
      </c>
      <c r="O194" s="40"/>
      <c r="P194" s="182">
        <f>O194*H194</f>
        <v>0</v>
      </c>
      <c r="Q194" s="182">
        <v>0.19400000000000001</v>
      </c>
      <c r="R194" s="182">
        <f>Q194*H194</f>
        <v>1.746</v>
      </c>
      <c r="S194" s="182">
        <v>0</v>
      </c>
      <c r="T194" s="183">
        <f>S194*H194</f>
        <v>0</v>
      </c>
      <c r="AR194" s="21" t="s">
        <v>171</v>
      </c>
      <c r="AT194" s="21" t="s">
        <v>206</v>
      </c>
      <c r="AU194" s="21" t="s">
        <v>87</v>
      </c>
      <c r="AY194" s="21" t="s">
        <v>131</v>
      </c>
      <c r="BE194" s="184">
        <f>IF(N194="základní",J194,0)</f>
        <v>0</v>
      </c>
      <c r="BF194" s="184">
        <f>IF(N194="snížená",J194,0)</f>
        <v>0</v>
      </c>
      <c r="BG194" s="184">
        <f>IF(N194="zákl. přenesená",J194,0)</f>
        <v>0</v>
      </c>
      <c r="BH194" s="184">
        <f>IF(N194="sníž. přenesená",J194,0)</f>
        <v>0</v>
      </c>
      <c r="BI194" s="184">
        <f>IF(N194="nulová",J194,0)</f>
        <v>0</v>
      </c>
      <c r="BJ194" s="21" t="s">
        <v>85</v>
      </c>
      <c r="BK194" s="184">
        <f>ROUND(I194*H194,2)</f>
        <v>0</v>
      </c>
      <c r="BL194" s="21" t="s">
        <v>137</v>
      </c>
      <c r="BM194" s="21" t="s">
        <v>366</v>
      </c>
    </row>
    <row r="195" spans="2:65" s="11" customFormat="1">
      <c r="B195" s="185"/>
      <c r="D195" s="186" t="s">
        <v>139</v>
      </c>
      <c r="E195" s="187" t="s">
        <v>5</v>
      </c>
      <c r="F195" s="188" t="s">
        <v>176</v>
      </c>
      <c r="H195" s="189">
        <v>9</v>
      </c>
      <c r="I195" s="190"/>
      <c r="L195" s="185"/>
      <c r="M195" s="191"/>
      <c r="N195" s="192"/>
      <c r="O195" s="192"/>
      <c r="P195" s="192"/>
      <c r="Q195" s="192"/>
      <c r="R195" s="192"/>
      <c r="S195" s="192"/>
      <c r="T195" s="193"/>
      <c r="AT195" s="187" t="s">
        <v>139</v>
      </c>
      <c r="AU195" s="187" t="s">
        <v>87</v>
      </c>
      <c r="AV195" s="11" t="s">
        <v>87</v>
      </c>
      <c r="AW195" s="11" t="s">
        <v>41</v>
      </c>
      <c r="AX195" s="11" t="s">
        <v>85</v>
      </c>
      <c r="AY195" s="187" t="s">
        <v>131</v>
      </c>
    </row>
    <row r="196" spans="2:65" s="10" customFormat="1" ht="29.85" customHeight="1">
      <c r="B196" s="159"/>
      <c r="D196" s="160" t="s">
        <v>76</v>
      </c>
      <c r="E196" s="170" t="s">
        <v>176</v>
      </c>
      <c r="F196" s="170" t="s">
        <v>367</v>
      </c>
      <c r="I196" s="162"/>
      <c r="J196" s="171">
        <f>BK196</f>
        <v>0</v>
      </c>
      <c r="L196" s="159"/>
      <c r="M196" s="164"/>
      <c r="N196" s="165"/>
      <c r="O196" s="165"/>
      <c r="P196" s="166">
        <f>P197+SUM(P198:P205)</f>
        <v>0</v>
      </c>
      <c r="Q196" s="165"/>
      <c r="R196" s="166">
        <f>R197+SUM(R198:R205)</f>
        <v>6.2999999999999992E-3</v>
      </c>
      <c r="S196" s="165"/>
      <c r="T196" s="167">
        <f>T197+SUM(T198:T205)</f>
        <v>0</v>
      </c>
      <c r="AR196" s="160" t="s">
        <v>85</v>
      </c>
      <c r="AT196" s="168" t="s">
        <v>76</v>
      </c>
      <c r="AU196" s="168" t="s">
        <v>85</v>
      </c>
      <c r="AY196" s="160" t="s">
        <v>131</v>
      </c>
      <c r="BK196" s="169">
        <f>BK197+SUM(BK198:BK205)</f>
        <v>0</v>
      </c>
    </row>
    <row r="197" spans="2:65" s="1" customFormat="1" ht="16.5" customHeight="1">
      <c r="B197" s="172"/>
      <c r="C197" s="173" t="s">
        <v>368</v>
      </c>
      <c r="D197" s="173" t="s">
        <v>133</v>
      </c>
      <c r="E197" s="174" t="s">
        <v>369</v>
      </c>
      <c r="F197" s="175" t="s">
        <v>370</v>
      </c>
      <c r="G197" s="176" t="s">
        <v>158</v>
      </c>
      <c r="H197" s="177">
        <v>10</v>
      </c>
      <c r="I197" s="178"/>
      <c r="J197" s="179">
        <f>ROUND(I197*H197,2)</f>
        <v>0</v>
      </c>
      <c r="K197" s="343" t="s">
        <v>628</v>
      </c>
      <c r="L197" s="39"/>
      <c r="M197" s="180" t="s">
        <v>5</v>
      </c>
      <c r="N197" s="181" t="s">
        <v>48</v>
      </c>
      <c r="O197" s="40"/>
      <c r="P197" s="182">
        <f>O197*H197</f>
        <v>0</v>
      </c>
      <c r="Q197" s="182">
        <v>0</v>
      </c>
      <c r="R197" s="182">
        <f>Q197*H197</f>
        <v>0</v>
      </c>
      <c r="S197" s="182">
        <v>0</v>
      </c>
      <c r="T197" s="183">
        <f>S197*H197</f>
        <v>0</v>
      </c>
      <c r="AR197" s="21" t="s">
        <v>137</v>
      </c>
      <c r="AT197" s="21" t="s">
        <v>133</v>
      </c>
      <c r="AU197" s="21" t="s">
        <v>87</v>
      </c>
      <c r="AY197" s="21" t="s">
        <v>131</v>
      </c>
      <c r="BE197" s="184">
        <f>IF(N197="základní",J197,0)</f>
        <v>0</v>
      </c>
      <c r="BF197" s="184">
        <f>IF(N197="snížená",J197,0)</f>
        <v>0</v>
      </c>
      <c r="BG197" s="184">
        <f>IF(N197="zákl. přenesená",J197,0)</f>
        <v>0</v>
      </c>
      <c r="BH197" s="184">
        <f>IF(N197="sníž. přenesená",J197,0)</f>
        <v>0</v>
      </c>
      <c r="BI197" s="184">
        <f>IF(N197="nulová",J197,0)</f>
        <v>0</v>
      </c>
      <c r="BJ197" s="21" t="s">
        <v>85</v>
      </c>
      <c r="BK197" s="184">
        <f>ROUND(I197*H197,2)</f>
        <v>0</v>
      </c>
      <c r="BL197" s="21" t="s">
        <v>137</v>
      </c>
      <c r="BM197" s="21" t="s">
        <v>371</v>
      </c>
    </row>
    <row r="198" spans="2:65" s="11" customFormat="1">
      <c r="B198" s="185"/>
      <c r="D198" s="186" t="s">
        <v>139</v>
      </c>
      <c r="E198" s="187" t="s">
        <v>5</v>
      </c>
      <c r="F198" s="188" t="s">
        <v>372</v>
      </c>
      <c r="H198" s="189">
        <v>10</v>
      </c>
      <c r="I198" s="190"/>
      <c r="L198" s="185"/>
      <c r="M198" s="191"/>
      <c r="N198" s="192"/>
      <c r="O198" s="192"/>
      <c r="P198" s="192"/>
      <c r="Q198" s="192"/>
      <c r="R198" s="192"/>
      <c r="S198" s="192"/>
      <c r="T198" s="193"/>
      <c r="AT198" s="187" t="s">
        <v>139</v>
      </c>
      <c r="AU198" s="187" t="s">
        <v>87</v>
      </c>
      <c r="AV198" s="11" t="s">
        <v>87</v>
      </c>
      <c r="AW198" s="11" t="s">
        <v>41</v>
      </c>
      <c r="AX198" s="11" t="s">
        <v>85</v>
      </c>
      <c r="AY198" s="187" t="s">
        <v>131</v>
      </c>
    </row>
    <row r="199" spans="2:65" s="1" customFormat="1" ht="25.5" customHeight="1">
      <c r="B199" s="172"/>
      <c r="C199" s="173" t="s">
        <v>373</v>
      </c>
      <c r="D199" s="173" t="s">
        <v>133</v>
      </c>
      <c r="E199" s="174" t="s">
        <v>374</v>
      </c>
      <c r="F199" s="175" t="s">
        <v>375</v>
      </c>
      <c r="G199" s="176" t="s">
        <v>158</v>
      </c>
      <c r="H199" s="177">
        <v>10</v>
      </c>
      <c r="I199" s="178"/>
      <c r="J199" s="179">
        <f>ROUND(I199*H199,2)</f>
        <v>0</v>
      </c>
      <c r="K199" s="343" t="s">
        <v>628</v>
      </c>
      <c r="L199" s="39"/>
      <c r="M199" s="180" t="s">
        <v>5</v>
      </c>
      <c r="N199" s="181" t="s">
        <v>48</v>
      </c>
      <c r="O199" s="40"/>
      <c r="P199" s="182">
        <f>O199*H199</f>
        <v>0</v>
      </c>
      <c r="Q199" s="182">
        <v>6.0999999999999997E-4</v>
      </c>
      <c r="R199" s="182">
        <f>Q199*H199</f>
        <v>6.0999999999999995E-3</v>
      </c>
      <c r="S199" s="182">
        <v>0</v>
      </c>
      <c r="T199" s="183">
        <f>S199*H199</f>
        <v>0</v>
      </c>
      <c r="AR199" s="21" t="s">
        <v>137</v>
      </c>
      <c r="AT199" s="21" t="s">
        <v>133</v>
      </c>
      <c r="AU199" s="21" t="s">
        <v>87</v>
      </c>
      <c r="AY199" s="21" t="s">
        <v>131</v>
      </c>
      <c r="BE199" s="184">
        <f>IF(N199="základní",J199,0)</f>
        <v>0</v>
      </c>
      <c r="BF199" s="184">
        <f>IF(N199="snížená",J199,0)</f>
        <v>0</v>
      </c>
      <c r="BG199" s="184">
        <f>IF(N199="zákl. přenesená",J199,0)</f>
        <v>0</v>
      </c>
      <c r="BH199" s="184">
        <f>IF(N199="sníž. přenesená",J199,0)</f>
        <v>0</v>
      </c>
      <c r="BI199" s="184">
        <f>IF(N199="nulová",J199,0)</f>
        <v>0</v>
      </c>
      <c r="BJ199" s="21" t="s">
        <v>85</v>
      </c>
      <c r="BK199" s="184">
        <f>ROUND(I199*H199,2)</f>
        <v>0</v>
      </c>
      <c r="BL199" s="21" t="s">
        <v>137</v>
      </c>
      <c r="BM199" s="21" t="s">
        <v>376</v>
      </c>
    </row>
    <row r="200" spans="2:65" s="11" customFormat="1">
      <c r="B200" s="185"/>
      <c r="D200" s="186" t="s">
        <v>139</v>
      </c>
      <c r="E200" s="187" t="s">
        <v>5</v>
      </c>
      <c r="F200" s="188" t="s">
        <v>372</v>
      </c>
      <c r="H200" s="189">
        <v>10</v>
      </c>
      <c r="I200" s="190"/>
      <c r="L200" s="185"/>
      <c r="M200" s="191"/>
      <c r="N200" s="192"/>
      <c r="O200" s="192"/>
      <c r="P200" s="192"/>
      <c r="Q200" s="192"/>
      <c r="R200" s="192"/>
      <c r="S200" s="192"/>
      <c r="T200" s="193"/>
      <c r="AT200" s="187" t="s">
        <v>139</v>
      </c>
      <c r="AU200" s="187" t="s">
        <v>87</v>
      </c>
      <c r="AV200" s="11" t="s">
        <v>87</v>
      </c>
      <c r="AW200" s="11" t="s">
        <v>41</v>
      </c>
      <c r="AX200" s="11" t="s">
        <v>85</v>
      </c>
      <c r="AY200" s="187" t="s">
        <v>131</v>
      </c>
    </row>
    <row r="201" spans="2:65" s="1" customFormat="1" ht="16.5" customHeight="1">
      <c r="B201" s="172"/>
      <c r="C201" s="173" t="s">
        <v>377</v>
      </c>
      <c r="D201" s="173" t="s">
        <v>133</v>
      </c>
      <c r="E201" s="174" t="s">
        <v>378</v>
      </c>
      <c r="F201" s="175" t="s">
        <v>379</v>
      </c>
      <c r="G201" s="176" t="s">
        <v>158</v>
      </c>
      <c r="H201" s="177">
        <v>10</v>
      </c>
      <c r="I201" s="178"/>
      <c r="J201" s="179">
        <f>ROUND(I201*H201,2)</f>
        <v>0</v>
      </c>
      <c r="K201" s="343" t="s">
        <v>628</v>
      </c>
      <c r="L201" s="39"/>
      <c r="M201" s="180" t="s">
        <v>5</v>
      </c>
      <c r="N201" s="181" t="s">
        <v>48</v>
      </c>
      <c r="O201" s="40"/>
      <c r="P201" s="182">
        <f>O201*H201</f>
        <v>0</v>
      </c>
      <c r="Q201" s="182">
        <v>2.0000000000000002E-5</v>
      </c>
      <c r="R201" s="182">
        <f>Q201*H201</f>
        <v>2.0000000000000001E-4</v>
      </c>
      <c r="S201" s="182">
        <v>0</v>
      </c>
      <c r="T201" s="183">
        <f>S201*H201</f>
        <v>0</v>
      </c>
      <c r="AR201" s="21" t="s">
        <v>137</v>
      </c>
      <c r="AT201" s="21" t="s">
        <v>133</v>
      </c>
      <c r="AU201" s="21" t="s">
        <v>87</v>
      </c>
      <c r="AY201" s="21" t="s">
        <v>131</v>
      </c>
      <c r="BE201" s="184">
        <f>IF(N201="základní",J201,0)</f>
        <v>0</v>
      </c>
      <c r="BF201" s="184">
        <f>IF(N201="snížená",J201,0)</f>
        <v>0</v>
      </c>
      <c r="BG201" s="184">
        <f>IF(N201="zákl. přenesená",J201,0)</f>
        <v>0</v>
      </c>
      <c r="BH201" s="184">
        <f>IF(N201="sníž. přenesená",J201,0)</f>
        <v>0</v>
      </c>
      <c r="BI201" s="184">
        <f>IF(N201="nulová",J201,0)</f>
        <v>0</v>
      </c>
      <c r="BJ201" s="21" t="s">
        <v>85</v>
      </c>
      <c r="BK201" s="184">
        <f>ROUND(I201*H201,2)</f>
        <v>0</v>
      </c>
      <c r="BL201" s="21" t="s">
        <v>137</v>
      </c>
      <c r="BM201" s="21" t="s">
        <v>380</v>
      </c>
    </row>
    <row r="202" spans="2:65" s="11" customFormat="1">
      <c r="B202" s="185"/>
      <c r="D202" s="186" t="s">
        <v>139</v>
      </c>
      <c r="E202" s="187" t="s">
        <v>5</v>
      </c>
      <c r="F202" s="188" t="s">
        <v>372</v>
      </c>
      <c r="H202" s="189">
        <v>10</v>
      </c>
      <c r="I202" s="190"/>
      <c r="L202" s="185"/>
      <c r="M202" s="191"/>
      <c r="N202" s="192"/>
      <c r="O202" s="192"/>
      <c r="P202" s="192"/>
      <c r="Q202" s="192"/>
      <c r="R202" s="192"/>
      <c r="S202" s="192"/>
      <c r="T202" s="193"/>
      <c r="AT202" s="187" t="s">
        <v>139</v>
      </c>
      <c r="AU202" s="187" t="s">
        <v>87</v>
      </c>
      <c r="AV202" s="11" t="s">
        <v>87</v>
      </c>
      <c r="AW202" s="11" t="s">
        <v>41</v>
      </c>
      <c r="AX202" s="11" t="s">
        <v>85</v>
      </c>
      <c r="AY202" s="187" t="s">
        <v>131</v>
      </c>
    </row>
    <row r="203" spans="2:65" s="1" customFormat="1" ht="16.5" customHeight="1">
      <c r="B203" s="172"/>
      <c r="C203" s="173" t="s">
        <v>381</v>
      </c>
      <c r="D203" s="173" t="s">
        <v>133</v>
      </c>
      <c r="E203" s="174" t="s">
        <v>382</v>
      </c>
      <c r="F203" s="175" t="s">
        <v>383</v>
      </c>
      <c r="G203" s="176" t="s">
        <v>209</v>
      </c>
      <c r="H203" s="177">
        <v>146.21799999999999</v>
      </c>
      <c r="I203" s="178"/>
      <c r="J203" s="179">
        <f>ROUND(I203*H203,2)</f>
        <v>0</v>
      </c>
      <c r="K203" s="343" t="s">
        <v>629</v>
      </c>
      <c r="L203" s="39"/>
      <c r="M203" s="180" t="s">
        <v>5</v>
      </c>
      <c r="N203" s="181" t="s">
        <v>48</v>
      </c>
      <c r="O203" s="40"/>
      <c r="P203" s="182">
        <f>O203*H203</f>
        <v>0</v>
      </c>
      <c r="Q203" s="182">
        <v>0</v>
      </c>
      <c r="R203" s="182">
        <f>Q203*H203</f>
        <v>0</v>
      </c>
      <c r="S203" s="182">
        <v>0</v>
      </c>
      <c r="T203" s="183">
        <f>S203*H203</f>
        <v>0</v>
      </c>
      <c r="AR203" s="21" t="s">
        <v>137</v>
      </c>
      <c r="AT203" s="21" t="s">
        <v>133</v>
      </c>
      <c r="AU203" s="21" t="s">
        <v>87</v>
      </c>
      <c r="AY203" s="21" t="s">
        <v>131</v>
      </c>
      <c r="BE203" s="184">
        <f>IF(N203="základní",J203,0)</f>
        <v>0</v>
      </c>
      <c r="BF203" s="184">
        <f>IF(N203="snížená",J203,0)</f>
        <v>0</v>
      </c>
      <c r="BG203" s="184">
        <f>IF(N203="zákl. přenesená",J203,0)</f>
        <v>0</v>
      </c>
      <c r="BH203" s="184">
        <f>IF(N203="sníž. přenesená",J203,0)</f>
        <v>0</v>
      </c>
      <c r="BI203" s="184">
        <f>IF(N203="nulová",J203,0)</f>
        <v>0</v>
      </c>
      <c r="BJ203" s="21" t="s">
        <v>85</v>
      </c>
      <c r="BK203" s="184">
        <f>ROUND(I203*H203,2)</f>
        <v>0</v>
      </c>
      <c r="BL203" s="21" t="s">
        <v>137</v>
      </c>
      <c r="BM203" s="21" t="s">
        <v>384</v>
      </c>
    </row>
    <row r="204" spans="2:65" s="11" customFormat="1">
      <c r="B204" s="185"/>
      <c r="D204" s="186" t="s">
        <v>139</v>
      </c>
      <c r="E204" s="187" t="s">
        <v>5</v>
      </c>
      <c r="F204" s="188" t="s">
        <v>385</v>
      </c>
      <c r="H204" s="189">
        <v>146.21799999999999</v>
      </c>
      <c r="I204" s="190"/>
      <c r="L204" s="185"/>
      <c r="M204" s="191"/>
      <c r="N204" s="192"/>
      <c r="O204" s="192"/>
      <c r="P204" s="192"/>
      <c r="Q204" s="192"/>
      <c r="R204" s="192"/>
      <c r="S204" s="192"/>
      <c r="T204" s="193"/>
      <c r="AT204" s="187" t="s">
        <v>139</v>
      </c>
      <c r="AU204" s="187" t="s">
        <v>87</v>
      </c>
      <c r="AV204" s="11" t="s">
        <v>87</v>
      </c>
      <c r="AW204" s="11" t="s">
        <v>41</v>
      </c>
      <c r="AX204" s="11" t="s">
        <v>85</v>
      </c>
      <c r="AY204" s="187" t="s">
        <v>131</v>
      </c>
    </row>
    <row r="205" spans="2:65" s="10" customFormat="1" ht="22.35" customHeight="1">
      <c r="B205" s="159"/>
      <c r="D205" s="160" t="s">
        <v>76</v>
      </c>
      <c r="E205" s="170" t="s">
        <v>386</v>
      </c>
      <c r="F205" s="170" t="s">
        <v>387</v>
      </c>
      <c r="I205" s="162"/>
      <c r="J205" s="171">
        <f>BK205</f>
        <v>0</v>
      </c>
      <c r="L205" s="159"/>
      <c r="M205" s="164"/>
      <c r="N205" s="165"/>
      <c r="O205" s="165"/>
      <c r="P205" s="166">
        <f>SUM(P206:P211)</f>
        <v>0</v>
      </c>
      <c r="Q205" s="165"/>
      <c r="R205" s="166">
        <f>SUM(R206:R211)</f>
        <v>0</v>
      </c>
      <c r="S205" s="165"/>
      <c r="T205" s="167">
        <f>SUM(T206:T211)</f>
        <v>0</v>
      </c>
      <c r="AR205" s="160" t="s">
        <v>85</v>
      </c>
      <c r="AT205" s="168" t="s">
        <v>76</v>
      </c>
      <c r="AU205" s="168" t="s">
        <v>87</v>
      </c>
      <c r="AY205" s="160" t="s">
        <v>131</v>
      </c>
      <c r="BK205" s="169">
        <f>SUM(BK206:BK211)</f>
        <v>0</v>
      </c>
    </row>
    <row r="206" spans="2:65" s="1" customFormat="1" ht="16.5" customHeight="1">
      <c r="B206" s="172"/>
      <c r="C206" s="173" t="s">
        <v>388</v>
      </c>
      <c r="D206" s="173" t="s">
        <v>133</v>
      </c>
      <c r="E206" s="174" t="s">
        <v>389</v>
      </c>
      <c r="F206" s="175" t="s">
        <v>390</v>
      </c>
      <c r="G206" s="176" t="s">
        <v>209</v>
      </c>
      <c r="H206" s="177">
        <v>146.21799999999999</v>
      </c>
      <c r="I206" s="178"/>
      <c r="J206" s="179">
        <f>ROUND(I206*H206,2)</f>
        <v>0</v>
      </c>
      <c r="K206" s="343" t="s">
        <v>628</v>
      </c>
      <c r="L206" s="39"/>
      <c r="M206" s="180" t="s">
        <v>5</v>
      </c>
      <c r="N206" s="181" t="s">
        <v>48</v>
      </c>
      <c r="O206" s="40"/>
      <c r="P206" s="182">
        <f>O206*H206</f>
        <v>0</v>
      </c>
      <c r="Q206" s="182">
        <v>0</v>
      </c>
      <c r="R206" s="182">
        <f>Q206*H206</f>
        <v>0</v>
      </c>
      <c r="S206" s="182">
        <v>0</v>
      </c>
      <c r="T206" s="183">
        <f>S206*H206</f>
        <v>0</v>
      </c>
      <c r="AR206" s="21" t="s">
        <v>137</v>
      </c>
      <c r="AT206" s="21" t="s">
        <v>133</v>
      </c>
      <c r="AU206" s="21" t="s">
        <v>144</v>
      </c>
      <c r="AY206" s="21" t="s">
        <v>131</v>
      </c>
      <c r="BE206" s="184">
        <f>IF(N206="základní",J206,0)</f>
        <v>0</v>
      </c>
      <c r="BF206" s="184">
        <f>IF(N206="snížená",J206,0)</f>
        <v>0</v>
      </c>
      <c r="BG206" s="184">
        <f>IF(N206="zákl. přenesená",J206,0)</f>
        <v>0</v>
      </c>
      <c r="BH206" s="184">
        <f>IF(N206="sníž. přenesená",J206,0)</f>
        <v>0</v>
      </c>
      <c r="BI206" s="184">
        <f>IF(N206="nulová",J206,0)</f>
        <v>0</v>
      </c>
      <c r="BJ206" s="21" t="s">
        <v>85</v>
      </c>
      <c r="BK206" s="184">
        <f>ROUND(I206*H206,2)</f>
        <v>0</v>
      </c>
      <c r="BL206" s="21" t="s">
        <v>137</v>
      </c>
      <c r="BM206" s="21" t="s">
        <v>391</v>
      </c>
    </row>
    <row r="207" spans="2:65" s="11" customFormat="1">
      <c r="B207" s="185"/>
      <c r="D207" s="186" t="s">
        <v>139</v>
      </c>
      <c r="E207" s="187" t="s">
        <v>5</v>
      </c>
      <c r="F207" s="188" t="s">
        <v>385</v>
      </c>
      <c r="H207" s="189">
        <v>146.21799999999999</v>
      </c>
      <c r="I207" s="190"/>
      <c r="L207" s="185"/>
      <c r="M207" s="191"/>
      <c r="N207" s="192"/>
      <c r="O207" s="192"/>
      <c r="P207" s="192"/>
      <c r="Q207" s="192"/>
      <c r="R207" s="192"/>
      <c r="S207" s="192"/>
      <c r="T207" s="193"/>
      <c r="AT207" s="187" t="s">
        <v>139</v>
      </c>
      <c r="AU207" s="187" t="s">
        <v>144</v>
      </c>
      <c r="AV207" s="11" t="s">
        <v>87</v>
      </c>
      <c r="AW207" s="11" t="s">
        <v>41</v>
      </c>
      <c r="AX207" s="11" t="s">
        <v>85</v>
      </c>
      <c r="AY207" s="187" t="s">
        <v>131</v>
      </c>
    </row>
    <row r="208" spans="2:65" s="1" customFormat="1" ht="16.5" customHeight="1">
      <c r="B208" s="172"/>
      <c r="C208" s="173" t="s">
        <v>392</v>
      </c>
      <c r="D208" s="173" t="s">
        <v>133</v>
      </c>
      <c r="E208" s="174" t="s">
        <v>393</v>
      </c>
      <c r="F208" s="175" t="s">
        <v>394</v>
      </c>
      <c r="G208" s="176" t="s">
        <v>209</v>
      </c>
      <c r="H208" s="177">
        <v>146.21799999999999</v>
      </c>
      <c r="I208" s="178"/>
      <c r="J208" s="179">
        <f>ROUND(I208*H208,2)</f>
        <v>0</v>
      </c>
      <c r="K208" s="343" t="s">
        <v>628</v>
      </c>
      <c r="L208" s="39"/>
      <c r="M208" s="180" t="s">
        <v>5</v>
      </c>
      <c r="N208" s="181" t="s">
        <v>48</v>
      </c>
      <c r="O208" s="40"/>
      <c r="P208" s="182">
        <f>O208*H208</f>
        <v>0</v>
      </c>
      <c r="Q208" s="182">
        <v>0</v>
      </c>
      <c r="R208" s="182">
        <f>Q208*H208</f>
        <v>0</v>
      </c>
      <c r="S208" s="182">
        <v>0</v>
      </c>
      <c r="T208" s="183">
        <f>S208*H208</f>
        <v>0</v>
      </c>
      <c r="AR208" s="21" t="s">
        <v>137</v>
      </c>
      <c r="AT208" s="21" t="s">
        <v>133</v>
      </c>
      <c r="AU208" s="21" t="s">
        <v>144</v>
      </c>
      <c r="AY208" s="21" t="s">
        <v>131</v>
      </c>
      <c r="BE208" s="184">
        <f>IF(N208="základní",J208,0)</f>
        <v>0</v>
      </c>
      <c r="BF208" s="184">
        <f>IF(N208="snížená",J208,0)</f>
        <v>0</v>
      </c>
      <c r="BG208" s="184">
        <f>IF(N208="zákl. přenesená",J208,0)</f>
        <v>0</v>
      </c>
      <c r="BH208" s="184">
        <f>IF(N208="sníž. přenesená",J208,0)</f>
        <v>0</v>
      </c>
      <c r="BI208" s="184">
        <f>IF(N208="nulová",J208,0)</f>
        <v>0</v>
      </c>
      <c r="BJ208" s="21" t="s">
        <v>85</v>
      </c>
      <c r="BK208" s="184">
        <f>ROUND(I208*H208,2)</f>
        <v>0</v>
      </c>
      <c r="BL208" s="21" t="s">
        <v>137</v>
      </c>
      <c r="BM208" s="21" t="s">
        <v>395</v>
      </c>
    </row>
    <row r="209" spans="2:65" s="11" customFormat="1">
      <c r="B209" s="185"/>
      <c r="D209" s="186" t="s">
        <v>139</v>
      </c>
      <c r="E209" s="187" t="s">
        <v>5</v>
      </c>
      <c r="F209" s="188" t="s">
        <v>385</v>
      </c>
      <c r="H209" s="189">
        <v>146.21799999999999</v>
      </c>
      <c r="I209" s="190"/>
      <c r="L209" s="185"/>
      <c r="M209" s="191"/>
      <c r="N209" s="192"/>
      <c r="O209" s="192"/>
      <c r="P209" s="192"/>
      <c r="Q209" s="192"/>
      <c r="R209" s="192"/>
      <c r="S209" s="192"/>
      <c r="T209" s="193"/>
      <c r="AT209" s="187" t="s">
        <v>139</v>
      </c>
      <c r="AU209" s="187" t="s">
        <v>144</v>
      </c>
      <c r="AV209" s="11" t="s">
        <v>87</v>
      </c>
      <c r="AW209" s="11" t="s">
        <v>41</v>
      </c>
      <c r="AX209" s="11" t="s">
        <v>85</v>
      </c>
      <c r="AY209" s="187" t="s">
        <v>131</v>
      </c>
    </row>
    <row r="210" spans="2:65" s="1" customFormat="1" ht="25.5" customHeight="1">
      <c r="B210" s="172"/>
      <c r="C210" s="173" t="s">
        <v>396</v>
      </c>
      <c r="D210" s="173" t="s">
        <v>133</v>
      </c>
      <c r="E210" s="174" t="s">
        <v>397</v>
      </c>
      <c r="F210" s="175" t="s">
        <v>398</v>
      </c>
      <c r="G210" s="176" t="s">
        <v>209</v>
      </c>
      <c r="H210" s="177">
        <v>1315.962</v>
      </c>
      <c r="I210" s="178"/>
      <c r="J210" s="179">
        <f>ROUND(I210*H210,2)</f>
        <v>0</v>
      </c>
      <c r="K210" s="343" t="s">
        <v>628</v>
      </c>
      <c r="L210" s="39"/>
      <c r="M210" s="180" t="s">
        <v>5</v>
      </c>
      <c r="N210" s="181" t="s">
        <v>48</v>
      </c>
      <c r="O210" s="40"/>
      <c r="P210" s="182">
        <f>O210*H210</f>
        <v>0</v>
      </c>
      <c r="Q210" s="182">
        <v>0</v>
      </c>
      <c r="R210" s="182">
        <f>Q210*H210</f>
        <v>0</v>
      </c>
      <c r="S210" s="182">
        <v>0</v>
      </c>
      <c r="T210" s="183">
        <f>S210*H210</f>
        <v>0</v>
      </c>
      <c r="AR210" s="21" t="s">
        <v>137</v>
      </c>
      <c r="AT210" s="21" t="s">
        <v>133</v>
      </c>
      <c r="AU210" s="21" t="s">
        <v>144</v>
      </c>
      <c r="AY210" s="21" t="s">
        <v>131</v>
      </c>
      <c r="BE210" s="184">
        <f>IF(N210="základní",J210,0)</f>
        <v>0</v>
      </c>
      <c r="BF210" s="184">
        <f>IF(N210="snížená",J210,0)</f>
        <v>0</v>
      </c>
      <c r="BG210" s="184">
        <f>IF(N210="zákl. přenesená",J210,0)</f>
        <v>0</v>
      </c>
      <c r="BH210" s="184">
        <f>IF(N210="sníž. přenesená",J210,0)</f>
        <v>0</v>
      </c>
      <c r="BI210" s="184">
        <f>IF(N210="nulová",J210,0)</f>
        <v>0</v>
      </c>
      <c r="BJ210" s="21" t="s">
        <v>85</v>
      </c>
      <c r="BK210" s="184">
        <f>ROUND(I210*H210,2)</f>
        <v>0</v>
      </c>
      <c r="BL210" s="21" t="s">
        <v>137</v>
      </c>
      <c r="BM210" s="21" t="s">
        <v>399</v>
      </c>
    </row>
    <row r="211" spans="2:65" s="11" customFormat="1">
      <c r="B211" s="185"/>
      <c r="D211" s="186" t="s">
        <v>139</v>
      </c>
      <c r="E211" s="187" t="s">
        <v>5</v>
      </c>
      <c r="F211" s="188" t="s">
        <v>400</v>
      </c>
      <c r="H211" s="189">
        <v>1315.962</v>
      </c>
      <c r="I211" s="190"/>
      <c r="L211" s="185"/>
      <c r="M211" s="191"/>
      <c r="N211" s="192"/>
      <c r="O211" s="192"/>
      <c r="P211" s="192"/>
      <c r="Q211" s="192"/>
      <c r="R211" s="192"/>
      <c r="S211" s="192"/>
      <c r="T211" s="193"/>
      <c r="AT211" s="187" t="s">
        <v>139</v>
      </c>
      <c r="AU211" s="187" t="s">
        <v>144</v>
      </c>
      <c r="AV211" s="11" t="s">
        <v>87</v>
      </c>
      <c r="AW211" s="11" t="s">
        <v>41</v>
      </c>
      <c r="AX211" s="11" t="s">
        <v>85</v>
      </c>
      <c r="AY211" s="187" t="s">
        <v>131</v>
      </c>
    </row>
    <row r="212" spans="2:65" s="10" customFormat="1" ht="29.85" customHeight="1">
      <c r="B212" s="159"/>
      <c r="D212" s="160" t="s">
        <v>76</v>
      </c>
      <c r="E212" s="170" t="s">
        <v>401</v>
      </c>
      <c r="F212" s="170" t="s">
        <v>387</v>
      </c>
      <c r="I212" s="162"/>
      <c r="J212" s="171">
        <f>BK212</f>
        <v>0</v>
      </c>
      <c r="L212" s="159"/>
      <c r="M212" s="164"/>
      <c r="N212" s="165"/>
      <c r="O212" s="165"/>
      <c r="P212" s="166">
        <f>P213</f>
        <v>0</v>
      </c>
      <c r="Q212" s="165"/>
      <c r="R212" s="166">
        <f>R213</f>
        <v>0</v>
      </c>
      <c r="S212" s="165"/>
      <c r="T212" s="167">
        <f>T213</f>
        <v>0</v>
      </c>
      <c r="AR212" s="160" t="s">
        <v>85</v>
      </c>
      <c r="AT212" s="168" t="s">
        <v>76</v>
      </c>
      <c r="AU212" s="168" t="s">
        <v>85</v>
      </c>
      <c r="AY212" s="160" t="s">
        <v>131</v>
      </c>
      <c r="BK212" s="169">
        <f>BK213</f>
        <v>0</v>
      </c>
    </row>
    <row r="213" spans="2:65" s="1" customFormat="1" ht="16.5" customHeight="1">
      <c r="B213" s="172"/>
      <c r="C213" s="173" t="s">
        <v>402</v>
      </c>
      <c r="D213" s="173" t="s">
        <v>133</v>
      </c>
      <c r="E213" s="174" t="s">
        <v>403</v>
      </c>
      <c r="F213" s="175" t="s">
        <v>404</v>
      </c>
      <c r="G213" s="176" t="s">
        <v>209</v>
      </c>
      <c r="H213" s="177">
        <v>1272.9169999999999</v>
      </c>
      <c r="I213" s="178"/>
      <c r="J213" s="179">
        <f>ROUND(I213*H213,2)</f>
        <v>0</v>
      </c>
      <c r="K213" s="343" t="s">
        <v>628</v>
      </c>
      <c r="L213" s="39"/>
      <c r="M213" s="180" t="s">
        <v>5</v>
      </c>
      <c r="N213" s="204" t="s">
        <v>48</v>
      </c>
      <c r="O213" s="205"/>
      <c r="P213" s="206">
        <f>O213*H213</f>
        <v>0</v>
      </c>
      <c r="Q213" s="206">
        <v>0</v>
      </c>
      <c r="R213" s="206">
        <f>Q213*H213</f>
        <v>0</v>
      </c>
      <c r="S213" s="206">
        <v>0</v>
      </c>
      <c r="T213" s="207">
        <f>S213*H213</f>
        <v>0</v>
      </c>
      <c r="AR213" s="21" t="s">
        <v>137</v>
      </c>
      <c r="AT213" s="21" t="s">
        <v>133</v>
      </c>
      <c r="AU213" s="21" t="s">
        <v>87</v>
      </c>
      <c r="AY213" s="21" t="s">
        <v>131</v>
      </c>
      <c r="BE213" s="184">
        <f>IF(N213="základní",J213,0)</f>
        <v>0</v>
      </c>
      <c r="BF213" s="184">
        <f>IF(N213="snížená",J213,0)</f>
        <v>0</v>
      </c>
      <c r="BG213" s="184">
        <f>IF(N213="zákl. přenesená",J213,0)</f>
        <v>0</v>
      </c>
      <c r="BH213" s="184">
        <f>IF(N213="sníž. přenesená",J213,0)</f>
        <v>0</v>
      </c>
      <c r="BI213" s="184">
        <f>IF(N213="nulová",J213,0)</f>
        <v>0</v>
      </c>
      <c r="BJ213" s="21" t="s">
        <v>85</v>
      </c>
      <c r="BK213" s="184">
        <f>ROUND(I213*H213,2)</f>
        <v>0</v>
      </c>
      <c r="BL213" s="21" t="s">
        <v>137</v>
      </c>
      <c r="BM213" s="21" t="s">
        <v>405</v>
      </c>
    </row>
    <row r="214" spans="2:65" s="1" customFormat="1" ht="6.95" customHeight="1">
      <c r="B214" s="54"/>
      <c r="C214" s="55"/>
      <c r="D214" s="55"/>
      <c r="E214" s="55"/>
      <c r="F214" s="55"/>
      <c r="G214" s="55"/>
      <c r="H214" s="55"/>
      <c r="I214" s="126"/>
      <c r="J214" s="55"/>
      <c r="K214" s="55"/>
      <c r="L214" s="39"/>
    </row>
  </sheetData>
  <autoFilter ref="C85:K213"/>
  <mergeCells count="10">
    <mergeCell ref="J51:J52"/>
    <mergeCell ref="E76:H76"/>
    <mergeCell ref="E78:H78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85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R103"/>
  <sheetViews>
    <sheetView showGridLines="0" tabSelected="1" workbookViewId="0">
      <pane ySplit="1" topLeftCell="A2" activePane="bottomLeft" state="frozen"/>
      <selection pane="bottomLeft" activeCell="C2" sqref="C2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97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18"/>
      <c r="B1" s="98"/>
      <c r="C1" s="98"/>
      <c r="D1" s="99" t="s">
        <v>1</v>
      </c>
      <c r="E1" s="98"/>
      <c r="F1" s="100" t="s">
        <v>91</v>
      </c>
      <c r="G1" s="330" t="s">
        <v>92</v>
      </c>
      <c r="H1" s="330"/>
      <c r="I1" s="101"/>
      <c r="J1" s="100" t="s">
        <v>93</v>
      </c>
      <c r="K1" s="99" t="s">
        <v>94</v>
      </c>
      <c r="L1" s="100" t="s">
        <v>95</v>
      </c>
      <c r="M1" s="100"/>
      <c r="N1" s="100"/>
      <c r="O1" s="100"/>
      <c r="P1" s="100"/>
      <c r="Q1" s="100"/>
      <c r="R1" s="100"/>
      <c r="S1" s="100"/>
      <c r="T1" s="100"/>
      <c r="U1" s="17"/>
      <c r="V1" s="17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  <c r="BO1" s="18"/>
      <c r="BP1" s="18"/>
      <c r="BQ1" s="18"/>
      <c r="BR1" s="18"/>
    </row>
    <row r="2" spans="1:70" ht="36.950000000000003" customHeight="1">
      <c r="L2" s="291" t="s">
        <v>8</v>
      </c>
      <c r="M2" s="292"/>
      <c r="N2" s="292"/>
      <c r="O2" s="292"/>
      <c r="P2" s="292"/>
      <c r="Q2" s="292"/>
      <c r="R2" s="292"/>
      <c r="S2" s="292"/>
      <c r="T2" s="292"/>
      <c r="U2" s="292"/>
      <c r="V2" s="292"/>
      <c r="AT2" s="21" t="s">
        <v>90</v>
      </c>
    </row>
    <row r="3" spans="1:70" ht="6.95" customHeight="1">
      <c r="B3" s="22"/>
      <c r="C3" s="23"/>
      <c r="D3" s="23"/>
      <c r="E3" s="23"/>
      <c r="F3" s="23"/>
      <c r="G3" s="23"/>
      <c r="H3" s="23"/>
      <c r="I3" s="102"/>
      <c r="J3" s="23"/>
      <c r="K3" s="24"/>
      <c r="AT3" s="21" t="s">
        <v>87</v>
      </c>
    </row>
    <row r="4" spans="1:70" ht="36.950000000000003" customHeight="1">
      <c r="B4" s="25"/>
      <c r="C4" s="26"/>
      <c r="D4" s="27" t="s">
        <v>96</v>
      </c>
      <c r="E4" s="26"/>
      <c r="F4" s="26"/>
      <c r="G4" s="26"/>
      <c r="H4" s="26"/>
      <c r="I4" s="103"/>
      <c r="J4" s="26"/>
      <c r="K4" s="28"/>
      <c r="M4" s="29" t="s">
        <v>13</v>
      </c>
      <c r="AT4" s="21" t="s">
        <v>6</v>
      </c>
    </row>
    <row r="5" spans="1:70" ht="6.95" customHeight="1">
      <c r="B5" s="25"/>
      <c r="C5" s="26"/>
      <c r="D5" s="26"/>
      <c r="E5" s="26"/>
      <c r="F5" s="26"/>
      <c r="G5" s="26"/>
      <c r="H5" s="26"/>
      <c r="I5" s="103"/>
      <c r="J5" s="26"/>
      <c r="K5" s="28"/>
    </row>
    <row r="6" spans="1:70" ht="15">
      <c r="B6" s="25"/>
      <c r="C6" s="26"/>
      <c r="D6" s="34" t="s">
        <v>19</v>
      </c>
      <c r="E6" s="26"/>
      <c r="F6" s="26"/>
      <c r="G6" s="26"/>
      <c r="H6" s="26"/>
      <c r="I6" s="103"/>
      <c r="J6" s="26"/>
      <c r="K6" s="28"/>
    </row>
    <row r="7" spans="1:70" ht="16.5" customHeight="1">
      <c r="B7" s="25"/>
      <c r="C7" s="26"/>
      <c r="D7" s="26"/>
      <c r="E7" s="331" t="str">
        <f>'Rekapitulace stavby'!K6</f>
        <v>Mikulov - propojka ulic Bezručova a Žižkova, dešťová kanalizace</v>
      </c>
      <c r="F7" s="332"/>
      <c r="G7" s="332"/>
      <c r="H7" s="332"/>
      <c r="I7" s="103"/>
      <c r="J7" s="26"/>
      <c r="K7" s="28"/>
    </row>
    <row r="8" spans="1:70" s="1" customFormat="1" ht="15">
      <c r="B8" s="39"/>
      <c r="C8" s="40"/>
      <c r="D8" s="34" t="s">
        <v>97</v>
      </c>
      <c r="E8" s="40"/>
      <c r="F8" s="40"/>
      <c r="G8" s="40"/>
      <c r="H8" s="40"/>
      <c r="I8" s="104"/>
      <c r="J8" s="40"/>
      <c r="K8" s="43"/>
    </row>
    <row r="9" spans="1:70" s="1" customFormat="1" ht="36.950000000000003" customHeight="1">
      <c r="B9" s="39"/>
      <c r="C9" s="40"/>
      <c r="D9" s="40"/>
      <c r="E9" s="333" t="s">
        <v>406</v>
      </c>
      <c r="F9" s="334"/>
      <c r="G9" s="334"/>
      <c r="H9" s="334"/>
      <c r="I9" s="104"/>
      <c r="J9" s="40"/>
      <c r="K9" s="43"/>
    </row>
    <row r="10" spans="1:70" s="1" customFormat="1">
      <c r="B10" s="39"/>
      <c r="C10" s="40"/>
      <c r="D10" s="40"/>
      <c r="E10" s="40"/>
      <c r="F10" s="40"/>
      <c r="G10" s="40"/>
      <c r="H10" s="40"/>
      <c r="I10" s="104"/>
      <c r="J10" s="40"/>
      <c r="K10" s="43"/>
    </row>
    <row r="11" spans="1:70" s="1" customFormat="1" ht="14.45" customHeight="1">
      <c r="B11" s="39"/>
      <c r="C11" s="40"/>
      <c r="D11" s="34" t="s">
        <v>21</v>
      </c>
      <c r="E11" s="40"/>
      <c r="F11" s="32" t="s">
        <v>22</v>
      </c>
      <c r="G11" s="40"/>
      <c r="H11" s="40"/>
      <c r="I11" s="105" t="s">
        <v>23</v>
      </c>
      <c r="J11" s="32" t="s">
        <v>24</v>
      </c>
      <c r="K11" s="43"/>
    </row>
    <row r="12" spans="1:70" s="1" customFormat="1" ht="14.45" customHeight="1">
      <c r="B12" s="39"/>
      <c r="C12" s="40"/>
      <c r="D12" s="34" t="s">
        <v>25</v>
      </c>
      <c r="E12" s="40"/>
      <c r="F12" s="32" t="s">
        <v>26</v>
      </c>
      <c r="G12" s="40"/>
      <c r="H12" s="40"/>
      <c r="I12" s="105" t="s">
        <v>27</v>
      </c>
      <c r="J12" s="106" t="str">
        <f>'Rekapitulace stavby'!AN8</f>
        <v>6. 8. 2018</v>
      </c>
      <c r="K12" s="43"/>
    </row>
    <row r="13" spans="1:70" s="1" customFormat="1" ht="21.75" customHeight="1">
      <c r="B13" s="39"/>
      <c r="C13" s="40"/>
      <c r="D13" s="31" t="s">
        <v>29</v>
      </c>
      <c r="E13" s="40"/>
      <c r="F13" s="36" t="s">
        <v>30</v>
      </c>
      <c r="G13" s="40"/>
      <c r="H13" s="40"/>
      <c r="I13" s="107" t="s">
        <v>31</v>
      </c>
      <c r="J13" s="36" t="s">
        <v>407</v>
      </c>
      <c r="K13" s="43"/>
    </row>
    <row r="14" spans="1:70" s="1" customFormat="1" ht="14.45" customHeight="1">
      <c r="B14" s="39"/>
      <c r="C14" s="40"/>
      <c r="D14" s="34" t="s">
        <v>33</v>
      </c>
      <c r="E14" s="40"/>
      <c r="F14" s="40"/>
      <c r="G14" s="40"/>
      <c r="H14" s="40"/>
      <c r="I14" s="105" t="s">
        <v>34</v>
      </c>
      <c r="J14" s="32" t="s">
        <v>5</v>
      </c>
      <c r="K14" s="43"/>
    </row>
    <row r="15" spans="1:70" s="1" customFormat="1" ht="18" customHeight="1">
      <c r="B15" s="39"/>
      <c r="C15" s="40"/>
      <c r="D15" s="40"/>
      <c r="E15" s="32" t="s">
        <v>35</v>
      </c>
      <c r="F15" s="40"/>
      <c r="G15" s="40"/>
      <c r="H15" s="40"/>
      <c r="I15" s="105" t="s">
        <v>36</v>
      </c>
      <c r="J15" s="32" t="s">
        <v>5</v>
      </c>
      <c r="K15" s="43"/>
    </row>
    <row r="16" spans="1:70" s="1" customFormat="1" ht="6.95" customHeight="1">
      <c r="B16" s="39"/>
      <c r="C16" s="40"/>
      <c r="D16" s="40"/>
      <c r="E16" s="40"/>
      <c r="F16" s="40"/>
      <c r="G16" s="40"/>
      <c r="H16" s="40"/>
      <c r="I16" s="104"/>
      <c r="J16" s="40"/>
      <c r="K16" s="43"/>
    </row>
    <row r="17" spans="2:11" s="1" customFormat="1" ht="14.45" customHeight="1">
      <c r="B17" s="39"/>
      <c r="C17" s="40"/>
      <c r="D17" s="34" t="s">
        <v>37</v>
      </c>
      <c r="E17" s="40"/>
      <c r="F17" s="40"/>
      <c r="G17" s="40"/>
      <c r="H17" s="40"/>
      <c r="I17" s="105" t="s">
        <v>34</v>
      </c>
      <c r="J17" s="32" t="str">
        <f>IF('Rekapitulace stavby'!AN13="Vyplň údaj","",IF('Rekapitulace stavby'!AN13="","",'Rekapitulace stavby'!AN13))</f>
        <v/>
      </c>
      <c r="K17" s="43"/>
    </row>
    <row r="18" spans="2:11" s="1" customFormat="1" ht="18" customHeight="1">
      <c r="B18" s="39"/>
      <c r="C18" s="40"/>
      <c r="D18" s="40"/>
      <c r="E18" s="32" t="str">
        <f>IF('Rekapitulace stavby'!E14="Vyplň údaj","",IF('Rekapitulace stavby'!E14="","",'Rekapitulace stavby'!E14))</f>
        <v/>
      </c>
      <c r="F18" s="40"/>
      <c r="G18" s="40"/>
      <c r="H18" s="40"/>
      <c r="I18" s="105" t="s">
        <v>36</v>
      </c>
      <c r="J18" s="32" t="str">
        <f>IF('Rekapitulace stavby'!AN14="Vyplň údaj","",IF('Rekapitulace stavby'!AN14="","",'Rekapitulace stavby'!AN14))</f>
        <v/>
      </c>
      <c r="K18" s="43"/>
    </row>
    <row r="19" spans="2:11" s="1" customFormat="1" ht="6.95" customHeight="1">
      <c r="B19" s="39"/>
      <c r="C19" s="40"/>
      <c r="D19" s="40"/>
      <c r="E19" s="40"/>
      <c r="F19" s="40"/>
      <c r="G19" s="40"/>
      <c r="H19" s="40"/>
      <c r="I19" s="104"/>
      <c r="J19" s="40"/>
      <c r="K19" s="43"/>
    </row>
    <row r="20" spans="2:11" s="1" customFormat="1" ht="14.45" customHeight="1">
      <c r="B20" s="39"/>
      <c r="C20" s="40"/>
      <c r="D20" s="34" t="s">
        <v>39</v>
      </c>
      <c r="E20" s="40"/>
      <c r="F20" s="40"/>
      <c r="G20" s="40"/>
      <c r="H20" s="40"/>
      <c r="I20" s="105" t="s">
        <v>34</v>
      </c>
      <c r="J20" s="32" t="s">
        <v>5</v>
      </c>
      <c r="K20" s="43"/>
    </row>
    <row r="21" spans="2:11" s="1" customFormat="1" ht="18" customHeight="1">
      <c r="B21" s="39"/>
      <c r="C21" s="40"/>
      <c r="D21" s="40"/>
      <c r="E21" s="32" t="s">
        <v>40</v>
      </c>
      <c r="F21" s="40"/>
      <c r="G21" s="40"/>
      <c r="H21" s="40"/>
      <c r="I21" s="105" t="s">
        <v>36</v>
      </c>
      <c r="J21" s="32" t="s">
        <v>5</v>
      </c>
      <c r="K21" s="43"/>
    </row>
    <row r="22" spans="2:11" s="1" customFormat="1" ht="6.95" customHeight="1">
      <c r="B22" s="39"/>
      <c r="C22" s="40"/>
      <c r="D22" s="40"/>
      <c r="E22" s="40"/>
      <c r="F22" s="40"/>
      <c r="G22" s="40"/>
      <c r="H22" s="40"/>
      <c r="I22" s="104"/>
      <c r="J22" s="40"/>
      <c r="K22" s="43"/>
    </row>
    <row r="23" spans="2:11" s="1" customFormat="1" ht="14.45" customHeight="1">
      <c r="B23" s="39"/>
      <c r="C23" s="40"/>
      <c r="D23" s="34" t="s">
        <v>42</v>
      </c>
      <c r="E23" s="40"/>
      <c r="F23" s="40"/>
      <c r="G23" s="40"/>
      <c r="H23" s="40"/>
      <c r="I23" s="104"/>
      <c r="J23" s="40"/>
      <c r="K23" s="43"/>
    </row>
    <row r="24" spans="2:11" s="6" customFormat="1" ht="16.5" customHeight="1">
      <c r="B24" s="108"/>
      <c r="C24" s="109"/>
      <c r="D24" s="109"/>
      <c r="E24" s="322" t="s">
        <v>5</v>
      </c>
      <c r="F24" s="322"/>
      <c r="G24" s="322"/>
      <c r="H24" s="322"/>
      <c r="I24" s="110"/>
      <c r="J24" s="109"/>
      <c r="K24" s="111"/>
    </row>
    <row r="25" spans="2:11" s="1" customFormat="1" ht="6.95" customHeight="1">
      <c r="B25" s="39"/>
      <c r="C25" s="40"/>
      <c r="D25" s="40"/>
      <c r="E25" s="40"/>
      <c r="F25" s="40"/>
      <c r="G25" s="40"/>
      <c r="H25" s="40"/>
      <c r="I25" s="104"/>
      <c r="J25" s="40"/>
      <c r="K25" s="43"/>
    </row>
    <row r="26" spans="2:11" s="1" customFormat="1" ht="6.95" customHeight="1">
      <c r="B26" s="39"/>
      <c r="C26" s="40"/>
      <c r="D26" s="66"/>
      <c r="E26" s="66"/>
      <c r="F26" s="66"/>
      <c r="G26" s="66"/>
      <c r="H26" s="66"/>
      <c r="I26" s="112"/>
      <c r="J26" s="66"/>
      <c r="K26" s="113"/>
    </row>
    <row r="27" spans="2:11" s="1" customFormat="1" ht="25.35" customHeight="1">
      <c r="B27" s="39"/>
      <c r="C27" s="40"/>
      <c r="D27" s="114" t="s">
        <v>43</v>
      </c>
      <c r="E27" s="40"/>
      <c r="F27" s="40"/>
      <c r="G27" s="40"/>
      <c r="H27" s="40"/>
      <c r="I27" s="104"/>
      <c r="J27" s="115">
        <f>ROUND(J78,2)</f>
        <v>0</v>
      </c>
      <c r="K27" s="43"/>
    </row>
    <row r="28" spans="2:11" s="1" customFormat="1" ht="6.95" customHeight="1">
      <c r="B28" s="39"/>
      <c r="C28" s="40"/>
      <c r="D28" s="66"/>
      <c r="E28" s="66"/>
      <c r="F28" s="66"/>
      <c r="G28" s="66"/>
      <c r="H28" s="66"/>
      <c r="I28" s="112"/>
      <c r="J28" s="66"/>
      <c r="K28" s="113"/>
    </row>
    <row r="29" spans="2:11" s="1" customFormat="1" ht="14.45" customHeight="1">
      <c r="B29" s="39"/>
      <c r="C29" s="40"/>
      <c r="D29" s="40"/>
      <c r="E29" s="40"/>
      <c r="F29" s="44" t="s">
        <v>45</v>
      </c>
      <c r="G29" s="40"/>
      <c r="H29" s="40"/>
      <c r="I29" s="116" t="s">
        <v>44</v>
      </c>
      <c r="J29" s="44" t="s">
        <v>46</v>
      </c>
      <c r="K29" s="43"/>
    </row>
    <row r="30" spans="2:11" s="1" customFormat="1" ht="14.45" customHeight="1">
      <c r="B30" s="39"/>
      <c r="C30" s="40"/>
      <c r="D30" s="47" t="s">
        <v>47</v>
      </c>
      <c r="E30" s="47" t="s">
        <v>48</v>
      </c>
      <c r="F30" s="117">
        <f>ROUND(SUM(BE78:BE102), 2)</f>
        <v>0</v>
      </c>
      <c r="G30" s="40"/>
      <c r="H30" s="40"/>
      <c r="I30" s="118">
        <v>0.21</v>
      </c>
      <c r="J30" s="117">
        <f>ROUND(ROUND((SUM(BE78:BE102)), 2)*I30, 2)</f>
        <v>0</v>
      </c>
      <c r="K30" s="43"/>
    </row>
    <row r="31" spans="2:11" s="1" customFormat="1" ht="14.45" customHeight="1">
      <c r="B31" s="39"/>
      <c r="C31" s="40"/>
      <c r="D31" s="40"/>
      <c r="E31" s="47" t="s">
        <v>49</v>
      </c>
      <c r="F31" s="117">
        <f>ROUND(SUM(BF78:BF102), 2)</f>
        <v>0</v>
      </c>
      <c r="G31" s="40"/>
      <c r="H31" s="40"/>
      <c r="I31" s="118">
        <v>0.15</v>
      </c>
      <c r="J31" s="117">
        <f>ROUND(ROUND((SUM(BF78:BF102)), 2)*I31, 2)</f>
        <v>0</v>
      </c>
      <c r="K31" s="43"/>
    </row>
    <row r="32" spans="2:11" s="1" customFormat="1" ht="14.45" hidden="1" customHeight="1">
      <c r="B32" s="39"/>
      <c r="C32" s="40"/>
      <c r="D32" s="40"/>
      <c r="E32" s="47" t="s">
        <v>50</v>
      </c>
      <c r="F32" s="117">
        <f>ROUND(SUM(BG78:BG102), 2)</f>
        <v>0</v>
      </c>
      <c r="G32" s="40"/>
      <c r="H32" s="40"/>
      <c r="I32" s="118">
        <v>0.21</v>
      </c>
      <c r="J32" s="117">
        <v>0</v>
      </c>
      <c r="K32" s="43"/>
    </row>
    <row r="33" spans="2:11" s="1" customFormat="1" ht="14.45" hidden="1" customHeight="1">
      <c r="B33" s="39"/>
      <c r="C33" s="40"/>
      <c r="D33" s="40"/>
      <c r="E33" s="47" t="s">
        <v>51</v>
      </c>
      <c r="F33" s="117">
        <f>ROUND(SUM(BH78:BH102), 2)</f>
        <v>0</v>
      </c>
      <c r="G33" s="40"/>
      <c r="H33" s="40"/>
      <c r="I33" s="118">
        <v>0.15</v>
      </c>
      <c r="J33" s="117">
        <v>0</v>
      </c>
      <c r="K33" s="43"/>
    </row>
    <row r="34" spans="2:11" s="1" customFormat="1" ht="14.45" hidden="1" customHeight="1">
      <c r="B34" s="39"/>
      <c r="C34" s="40"/>
      <c r="D34" s="40"/>
      <c r="E34" s="47" t="s">
        <v>52</v>
      </c>
      <c r="F34" s="117">
        <f>ROUND(SUM(BI78:BI102), 2)</f>
        <v>0</v>
      </c>
      <c r="G34" s="40"/>
      <c r="H34" s="40"/>
      <c r="I34" s="118">
        <v>0</v>
      </c>
      <c r="J34" s="117">
        <v>0</v>
      </c>
      <c r="K34" s="43"/>
    </row>
    <row r="35" spans="2:11" s="1" customFormat="1" ht="6.95" customHeight="1">
      <c r="B35" s="39"/>
      <c r="C35" s="40"/>
      <c r="D35" s="40"/>
      <c r="E35" s="40"/>
      <c r="F35" s="40"/>
      <c r="G35" s="40"/>
      <c r="H35" s="40"/>
      <c r="I35" s="104"/>
      <c r="J35" s="40"/>
      <c r="K35" s="43"/>
    </row>
    <row r="36" spans="2:11" s="1" customFormat="1" ht="25.35" customHeight="1">
      <c r="B36" s="39"/>
      <c r="C36" s="119"/>
      <c r="D36" s="120" t="s">
        <v>53</v>
      </c>
      <c r="E36" s="69"/>
      <c r="F36" s="69"/>
      <c r="G36" s="121" t="s">
        <v>54</v>
      </c>
      <c r="H36" s="122" t="s">
        <v>55</v>
      </c>
      <c r="I36" s="123"/>
      <c r="J36" s="124">
        <f>SUM(J27:J34)</f>
        <v>0</v>
      </c>
      <c r="K36" s="125"/>
    </row>
    <row r="37" spans="2:11" s="1" customFormat="1" ht="14.45" customHeight="1">
      <c r="B37" s="54"/>
      <c r="C37" s="55"/>
      <c r="D37" s="55"/>
      <c r="E37" s="55"/>
      <c r="F37" s="55"/>
      <c r="G37" s="55"/>
      <c r="H37" s="55"/>
      <c r="I37" s="126"/>
      <c r="J37" s="55"/>
      <c r="K37" s="56"/>
    </row>
    <row r="41" spans="2:11" s="1" customFormat="1" ht="6.95" customHeight="1">
      <c r="B41" s="57"/>
      <c r="C41" s="58"/>
      <c r="D41" s="58"/>
      <c r="E41" s="58"/>
      <c r="F41" s="58"/>
      <c r="G41" s="58"/>
      <c r="H41" s="58"/>
      <c r="I41" s="127"/>
      <c r="J41" s="58"/>
      <c r="K41" s="128"/>
    </row>
    <row r="42" spans="2:11" s="1" customFormat="1" ht="36.950000000000003" customHeight="1">
      <c r="B42" s="39"/>
      <c r="C42" s="27" t="s">
        <v>100</v>
      </c>
      <c r="D42" s="40"/>
      <c r="E42" s="40"/>
      <c r="F42" s="40"/>
      <c r="G42" s="40"/>
      <c r="H42" s="40"/>
      <c r="I42" s="104"/>
      <c r="J42" s="40"/>
      <c r="K42" s="43"/>
    </row>
    <row r="43" spans="2:11" s="1" customFormat="1" ht="6.95" customHeight="1">
      <c r="B43" s="39"/>
      <c r="C43" s="40"/>
      <c r="D43" s="40"/>
      <c r="E43" s="40"/>
      <c r="F43" s="40"/>
      <c r="G43" s="40"/>
      <c r="H43" s="40"/>
      <c r="I43" s="104"/>
      <c r="J43" s="40"/>
      <c r="K43" s="43"/>
    </row>
    <row r="44" spans="2:11" s="1" customFormat="1" ht="14.45" customHeight="1">
      <c r="B44" s="39"/>
      <c r="C44" s="34" t="s">
        <v>19</v>
      </c>
      <c r="D44" s="40"/>
      <c r="E44" s="40"/>
      <c r="F44" s="40"/>
      <c r="G44" s="40"/>
      <c r="H44" s="40"/>
      <c r="I44" s="104"/>
      <c r="J44" s="40"/>
      <c r="K44" s="43"/>
    </row>
    <row r="45" spans="2:11" s="1" customFormat="1" ht="16.5" customHeight="1">
      <c r="B45" s="39"/>
      <c r="C45" s="40"/>
      <c r="D45" s="40"/>
      <c r="E45" s="331" t="str">
        <f>E7</f>
        <v>Mikulov - propojka ulic Bezručova a Žižkova, dešťová kanalizace</v>
      </c>
      <c r="F45" s="332"/>
      <c r="G45" s="332"/>
      <c r="H45" s="332"/>
      <c r="I45" s="104"/>
      <c r="J45" s="40"/>
      <c r="K45" s="43"/>
    </row>
    <row r="46" spans="2:11" s="1" customFormat="1" ht="14.45" customHeight="1">
      <c r="B46" s="39"/>
      <c r="C46" s="34" t="s">
        <v>97</v>
      </c>
      <c r="D46" s="40"/>
      <c r="E46" s="40"/>
      <c r="F46" s="40"/>
      <c r="G46" s="40"/>
      <c r="H46" s="40"/>
      <c r="I46" s="104"/>
      <c r="J46" s="40"/>
      <c r="K46" s="43"/>
    </row>
    <row r="47" spans="2:11" s="1" customFormat="1" ht="17.25" customHeight="1">
      <c r="B47" s="39"/>
      <c r="C47" s="40"/>
      <c r="D47" s="40"/>
      <c r="E47" s="333" t="str">
        <f>E9</f>
        <v>VRN - Vedlejší rozpočtové náklady</v>
      </c>
      <c r="F47" s="334"/>
      <c r="G47" s="334"/>
      <c r="H47" s="334"/>
      <c r="I47" s="104"/>
      <c r="J47" s="40"/>
      <c r="K47" s="43"/>
    </row>
    <row r="48" spans="2:11" s="1" customFormat="1" ht="6.95" customHeight="1">
      <c r="B48" s="39"/>
      <c r="C48" s="40"/>
      <c r="D48" s="40"/>
      <c r="E48" s="40"/>
      <c r="F48" s="40"/>
      <c r="G48" s="40"/>
      <c r="H48" s="40"/>
      <c r="I48" s="104"/>
      <c r="J48" s="40"/>
      <c r="K48" s="43"/>
    </row>
    <row r="49" spans="2:47" s="1" customFormat="1" ht="18" customHeight="1">
      <c r="B49" s="39"/>
      <c r="C49" s="34" t="s">
        <v>25</v>
      </c>
      <c r="D49" s="40"/>
      <c r="E49" s="40"/>
      <c r="F49" s="32" t="str">
        <f>F12</f>
        <v>Mikulov</v>
      </c>
      <c r="G49" s="40"/>
      <c r="H49" s="40"/>
      <c r="I49" s="105" t="s">
        <v>27</v>
      </c>
      <c r="J49" s="106" t="str">
        <f>IF(J12="","",J12)</f>
        <v>6. 8. 2018</v>
      </c>
      <c r="K49" s="43"/>
    </row>
    <row r="50" spans="2:47" s="1" customFormat="1" ht="6.95" customHeight="1">
      <c r="B50" s="39"/>
      <c r="C50" s="40"/>
      <c r="D50" s="40"/>
      <c r="E50" s="40"/>
      <c r="F50" s="40"/>
      <c r="G50" s="40"/>
      <c r="H50" s="40"/>
      <c r="I50" s="104"/>
      <c r="J50" s="40"/>
      <c r="K50" s="43"/>
    </row>
    <row r="51" spans="2:47" s="1" customFormat="1" ht="15">
      <c r="B51" s="39"/>
      <c r="C51" s="34" t="s">
        <v>33</v>
      </c>
      <c r="D51" s="40"/>
      <c r="E51" s="40"/>
      <c r="F51" s="32" t="str">
        <f>E15</f>
        <v>Město Mikulov</v>
      </c>
      <c r="G51" s="40"/>
      <c r="H51" s="40"/>
      <c r="I51" s="105" t="s">
        <v>39</v>
      </c>
      <c r="J51" s="322" t="str">
        <f>E21</f>
        <v xml:space="preserve">Jiří Třináctý, DiS. </v>
      </c>
      <c r="K51" s="43"/>
    </row>
    <row r="52" spans="2:47" s="1" customFormat="1" ht="14.45" customHeight="1">
      <c r="B52" s="39"/>
      <c r="C52" s="34" t="s">
        <v>37</v>
      </c>
      <c r="D52" s="40"/>
      <c r="E52" s="40"/>
      <c r="F52" s="32" t="str">
        <f>IF(E18="","",E18)</f>
        <v/>
      </c>
      <c r="G52" s="40"/>
      <c r="H52" s="40"/>
      <c r="I52" s="104"/>
      <c r="J52" s="326"/>
      <c r="K52" s="43"/>
    </row>
    <row r="53" spans="2:47" s="1" customFormat="1" ht="10.35" customHeight="1">
      <c r="B53" s="39"/>
      <c r="C53" s="40"/>
      <c r="D53" s="40"/>
      <c r="E53" s="40"/>
      <c r="F53" s="40"/>
      <c r="G53" s="40"/>
      <c r="H53" s="40"/>
      <c r="I53" s="104"/>
      <c r="J53" s="40"/>
      <c r="K53" s="43"/>
    </row>
    <row r="54" spans="2:47" s="1" customFormat="1" ht="29.25" customHeight="1">
      <c r="B54" s="39"/>
      <c r="C54" s="129" t="s">
        <v>101</v>
      </c>
      <c r="D54" s="119"/>
      <c r="E54" s="119"/>
      <c r="F54" s="119"/>
      <c r="G54" s="119"/>
      <c r="H54" s="119"/>
      <c r="I54" s="130"/>
      <c r="J54" s="131" t="s">
        <v>102</v>
      </c>
      <c r="K54" s="132"/>
    </row>
    <row r="55" spans="2:47" s="1" customFormat="1" ht="10.35" customHeight="1">
      <c r="B55" s="39"/>
      <c r="C55" s="40"/>
      <c r="D55" s="40"/>
      <c r="E55" s="40"/>
      <c r="F55" s="40"/>
      <c r="G55" s="40"/>
      <c r="H55" s="40"/>
      <c r="I55" s="104"/>
      <c r="J55" s="40"/>
      <c r="K55" s="43"/>
    </row>
    <row r="56" spans="2:47" s="1" customFormat="1" ht="29.25" customHeight="1">
      <c r="B56" s="39"/>
      <c r="C56" s="133" t="s">
        <v>103</v>
      </c>
      <c r="D56" s="40"/>
      <c r="E56" s="40"/>
      <c r="F56" s="40"/>
      <c r="G56" s="40"/>
      <c r="H56" s="40"/>
      <c r="I56" s="104"/>
      <c r="J56" s="115">
        <f>J78</f>
        <v>0</v>
      </c>
      <c r="K56" s="43"/>
      <c r="AU56" s="21" t="s">
        <v>104</v>
      </c>
    </row>
    <row r="57" spans="2:47" s="7" customFormat="1" ht="24.95" customHeight="1">
      <c r="B57" s="134"/>
      <c r="C57" s="135"/>
      <c r="D57" s="136" t="s">
        <v>406</v>
      </c>
      <c r="E57" s="137"/>
      <c r="F57" s="137"/>
      <c r="G57" s="137"/>
      <c r="H57" s="137"/>
      <c r="I57" s="138"/>
      <c r="J57" s="139">
        <f>J79</f>
        <v>0</v>
      </c>
      <c r="K57" s="140"/>
    </row>
    <row r="58" spans="2:47" s="8" customFormat="1" ht="19.899999999999999" customHeight="1">
      <c r="B58" s="141"/>
      <c r="C58" s="142"/>
      <c r="D58" s="143" t="s">
        <v>408</v>
      </c>
      <c r="E58" s="144"/>
      <c r="F58" s="144"/>
      <c r="G58" s="144"/>
      <c r="H58" s="144"/>
      <c r="I58" s="145"/>
      <c r="J58" s="146">
        <f>J80</f>
        <v>0</v>
      </c>
      <c r="K58" s="147"/>
    </row>
    <row r="59" spans="2:47" s="1" customFormat="1" ht="21.75" customHeight="1">
      <c r="B59" s="39"/>
      <c r="C59" s="40"/>
      <c r="D59" s="40"/>
      <c r="E59" s="40"/>
      <c r="F59" s="40"/>
      <c r="G59" s="40"/>
      <c r="H59" s="40"/>
      <c r="I59" s="104"/>
      <c r="J59" s="40"/>
      <c r="K59" s="43"/>
    </row>
    <row r="60" spans="2:47" s="1" customFormat="1" ht="6.95" customHeight="1">
      <c r="B60" s="54"/>
      <c r="C60" s="55"/>
      <c r="D60" s="55"/>
      <c r="E60" s="55"/>
      <c r="F60" s="55"/>
      <c r="G60" s="55"/>
      <c r="H60" s="55"/>
      <c r="I60" s="126"/>
      <c r="J60" s="55"/>
      <c r="K60" s="56"/>
    </row>
    <row r="64" spans="2:47" s="1" customFormat="1" ht="6.95" customHeight="1">
      <c r="B64" s="57"/>
      <c r="C64" s="58"/>
      <c r="D64" s="58"/>
      <c r="E64" s="58"/>
      <c r="F64" s="58"/>
      <c r="G64" s="58"/>
      <c r="H64" s="58"/>
      <c r="I64" s="127"/>
      <c r="J64" s="58"/>
      <c r="K64" s="58"/>
      <c r="L64" s="39"/>
    </row>
    <row r="65" spans="2:63" s="1" customFormat="1" ht="36.950000000000003" customHeight="1">
      <c r="B65" s="39"/>
      <c r="C65" s="59" t="s">
        <v>115</v>
      </c>
      <c r="L65" s="39"/>
    </row>
    <row r="66" spans="2:63" s="1" customFormat="1" ht="6.95" customHeight="1">
      <c r="B66" s="39"/>
      <c r="L66" s="39"/>
    </row>
    <row r="67" spans="2:63" s="1" customFormat="1" ht="14.45" customHeight="1">
      <c r="B67" s="39"/>
      <c r="C67" s="61" t="s">
        <v>19</v>
      </c>
      <c r="L67" s="39"/>
    </row>
    <row r="68" spans="2:63" s="1" customFormat="1" ht="16.5" customHeight="1">
      <c r="B68" s="39"/>
      <c r="E68" s="327" t="str">
        <f>E7</f>
        <v>Mikulov - propojka ulic Bezručova a Žižkova, dešťová kanalizace</v>
      </c>
      <c r="F68" s="328"/>
      <c r="G68" s="328"/>
      <c r="H68" s="328"/>
      <c r="L68" s="39"/>
    </row>
    <row r="69" spans="2:63" s="1" customFormat="1" ht="14.45" customHeight="1">
      <c r="B69" s="39"/>
      <c r="C69" s="61" t="s">
        <v>97</v>
      </c>
      <c r="L69" s="39"/>
    </row>
    <row r="70" spans="2:63" s="1" customFormat="1" ht="17.25" customHeight="1">
      <c r="B70" s="39"/>
      <c r="E70" s="296" t="str">
        <f>E9</f>
        <v>VRN - Vedlejší rozpočtové náklady</v>
      </c>
      <c r="F70" s="329"/>
      <c r="G70" s="329"/>
      <c r="H70" s="329"/>
      <c r="L70" s="39"/>
    </row>
    <row r="71" spans="2:63" s="1" customFormat="1" ht="6.95" customHeight="1">
      <c r="B71" s="39"/>
      <c r="L71" s="39"/>
    </row>
    <row r="72" spans="2:63" s="1" customFormat="1" ht="18" customHeight="1">
      <c r="B72" s="39"/>
      <c r="C72" s="61" t="s">
        <v>25</v>
      </c>
      <c r="F72" s="148" t="str">
        <f>F12</f>
        <v>Mikulov</v>
      </c>
      <c r="I72" s="149" t="s">
        <v>27</v>
      </c>
      <c r="J72" s="65" t="str">
        <f>IF(J12="","",J12)</f>
        <v>6. 8. 2018</v>
      </c>
      <c r="L72" s="39"/>
    </row>
    <row r="73" spans="2:63" s="1" customFormat="1" ht="6.95" customHeight="1">
      <c r="B73" s="39"/>
      <c r="L73" s="39"/>
    </row>
    <row r="74" spans="2:63" s="1" customFormat="1" ht="15">
      <c r="B74" s="39"/>
      <c r="C74" s="61" t="s">
        <v>33</v>
      </c>
      <c r="F74" s="148" t="str">
        <f>E15</f>
        <v>Město Mikulov</v>
      </c>
      <c r="I74" s="149" t="s">
        <v>39</v>
      </c>
      <c r="J74" s="148" t="str">
        <f>E21</f>
        <v xml:space="preserve">Jiří Třináctý, DiS. </v>
      </c>
      <c r="L74" s="39"/>
    </row>
    <row r="75" spans="2:63" s="1" customFormat="1" ht="14.45" customHeight="1">
      <c r="B75" s="39"/>
      <c r="C75" s="61" t="s">
        <v>37</v>
      </c>
      <c r="F75" s="148" t="str">
        <f>IF(E18="","",E18)</f>
        <v/>
      </c>
      <c r="L75" s="39"/>
    </row>
    <row r="76" spans="2:63" s="1" customFormat="1" ht="10.35" customHeight="1">
      <c r="B76" s="39"/>
      <c r="L76" s="39"/>
    </row>
    <row r="77" spans="2:63" s="9" customFormat="1" ht="29.25" customHeight="1">
      <c r="B77" s="150"/>
      <c r="C77" s="151" t="s">
        <v>116</v>
      </c>
      <c r="D77" s="152" t="s">
        <v>62</v>
      </c>
      <c r="E77" s="152" t="s">
        <v>58</v>
      </c>
      <c r="F77" s="152" t="s">
        <v>117</v>
      </c>
      <c r="G77" s="152" t="s">
        <v>118</v>
      </c>
      <c r="H77" s="152" t="s">
        <v>119</v>
      </c>
      <c r="I77" s="153" t="s">
        <v>120</v>
      </c>
      <c r="J77" s="152" t="s">
        <v>102</v>
      </c>
      <c r="K77" s="154" t="s">
        <v>121</v>
      </c>
      <c r="L77" s="150"/>
      <c r="M77" s="71" t="s">
        <v>122</v>
      </c>
      <c r="N77" s="72" t="s">
        <v>47</v>
      </c>
      <c r="O77" s="72" t="s">
        <v>123</v>
      </c>
      <c r="P77" s="72" t="s">
        <v>124</v>
      </c>
      <c r="Q77" s="72" t="s">
        <v>125</v>
      </c>
      <c r="R77" s="72" t="s">
        <v>126</v>
      </c>
      <c r="S77" s="72" t="s">
        <v>127</v>
      </c>
      <c r="T77" s="73" t="s">
        <v>128</v>
      </c>
    </row>
    <row r="78" spans="2:63" s="1" customFormat="1" ht="29.25" customHeight="1">
      <c r="B78" s="39"/>
      <c r="C78" s="75" t="s">
        <v>103</v>
      </c>
      <c r="J78" s="155">
        <f>BK78</f>
        <v>0</v>
      </c>
      <c r="L78" s="39"/>
      <c r="M78" s="74"/>
      <c r="N78" s="66"/>
      <c r="O78" s="66"/>
      <c r="P78" s="156">
        <f>P79</f>
        <v>0</v>
      </c>
      <c r="Q78" s="66"/>
      <c r="R78" s="156">
        <f>R79</f>
        <v>0</v>
      </c>
      <c r="S78" s="66"/>
      <c r="T78" s="157">
        <f>T79</f>
        <v>0</v>
      </c>
      <c r="AT78" s="21" t="s">
        <v>76</v>
      </c>
      <c r="AU78" s="21" t="s">
        <v>104</v>
      </c>
      <c r="BK78" s="158">
        <f>BK79</f>
        <v>0</v>
      </c>
    </row>
    <row r="79" spans="2:63" s="10" customFormat="1" ht="37.35" customHeight="1">
      <c r="B79" s="159"/>
      <c r="D79" s="160" t="s">
        <v>76</v>
      </c>
      <c r="E79" s="161" t="s">
        <v>88</v>
      </c>
      <c r="F79" s="161" t="s">
        <v>89</v>
      </c>
      <c r="I79" s="162"/>
      <c r="J79" s="163">
        <f>BK79</f>
        <v>0</v>
      </c>
      <c r="L79" s="159"/>
      <c r="M79" s="164"/>
      <c r="N79" s="165"/>
      <c r="O79" s="165"/>
      <c r="P79" s="166">
        <f>P80</f>
        <v>0</v>
      </c>
      <c r="Q79" s="165"/>
      <c r="R79" s="166">
        <f>R80</f>
        <v>0</v>
      </c>
      <c r="S79" s="165"/>
      <c r="T79" s="167">
        <f>T80</f>
        <v>0</v>
      </c>
      <c r="AR79" s="160" t="s">
        <v>155</v>
      </c>
      <c r="AT79" s="168" t="s">
        <v>76</v>
      </c>
      <c r="AU79" s="168" t="s">
        <v>77</v>
      </c>
      <c r="AY79" s="160" t="s">
        <v>131</v>
      </c>
      <c r="BK79" s="169">
        <f>BK80</f>
        <v>0</v>
      </c>
    </row>
    <row r="80" spans="2:63" s="10" customFormat="1" ht="19.899999999999999" customHeight="1">
      <c r="B80" s="159"/>
      <c r="D80" s="160" t="s">
        <v>76</v>
      </c>
      <c r="E80" s="170" t="s">
        <v>77</v>
      </c>
      <c r="F80" s="170" t="s">
        <v>89</v>
      </c>
      <c r="I80" s="162"/>
      <c r="J80" s="171">
        <f>BK80</f>
        <v>0</v>
      </c>
      <c r="L80" s="159"/>
      <c r="M80" s="164"/>
      <c r="N80" s="165"/>
      <c r="O80" s="165"/>
      <c r="P80" s="166">
        <f>SUM(P81:P102)</f>
        <v>0</v>
      </c>
      <c r="Q80" s="165"/>
      <c r="R80" s="166">
        <f>SUM(R81:R102)</f>
        <v>0</v>
      </c>
      <c r="S80" s="165"/>
      <c r="T80" s="167">
        <f>SUM(T81:T102)</f>
        <v>0</v>
      </c>
      <c r="AR80" s="160" t="s">
        <v>155</v>
      </c>
      <c r="AT80" s="168" t="s">
        <v>76</v>
      </c>
      <c r="AU80" s="168" t="s">
        <v>85</v>
      </c>
      <c r="AY80" s="160" t="s">
        <v>131</v>
      </c>
      <c r="BK80" s="169">
        <f>SUM(BK81:BK102)</f>
        <v>0</v>
      </c>
    </row>
    <row r="81" spans="2:65" s="1" customFormat="1" ht="16.5" customHeight="1">
      <c r="B81" s="172"/>
      <c r="C81" s="173" t="s">
        <v>85</v>
      </c>
      <c r="D81" s="173" t="s">
        <v>133</v>
      </c>
      <c r="E81" s="174" t="s">
        <v>409</v>
      </c>
      <c r="F81" s="175" t="s">
        <v>410</v>
      </c>
      <c r="G81" s="176" t="s">
        <v>411</v>
      </c>
      <c r="H81" s="177">
        <v>1</v>
      </c>
      <c r="I81" s="178"/>
      <c r="J81" s="179">
        <f>ROUND(I81*H81,2)</f>
        <v>0</v>
      </c>
      <c r="K81" s="343" t="s">
        <v>630</v>
      </c>
      <c r="L81" s="39"/>
      <c r="M81" s="180" t="s">
        <v>5</v>
      </c>
      <c r="N81" s="181" t="s">
        <v>48</v>
      </c>
      <c r="O81" s="40"/>
      <c r="P81" s="182">
        <f>O81*H81</f>
        <v>0</v>
      </c>
      <c r="Q81" s="182">
        <v>0</v>
      </c>
      <c r="R81" s="182">
        <f>Q81*H81</f>
        <v>0</v>
      </c>
      <c r="S81" s="182">
        <v>0</v>
      </c>
      <c r="T81" s="183">
        <f>S81*H81</f>
        <v>0</v>
      </c>
      <c r="AR81" s="21" t="s">
        <v>412</v>
      </c>
      <c r="AT81" s="21" t="s">
        <v>133</v>
      </c>
      <c r="AU81" s="21" t="s">
        <v>87</v>
      </c>
      <c r="AY81" s="21" t="s">
        <v>131</v>
      </c>
      <c r="BE81" s="184">
        <f>IF(N81="základní",J81,0)</f>
        <v>0</v>
      </c>
      <c r="BF81" s="184">
        <f>IF(N81="snížená",J81,0)</f>
        <v>0</v>
      </c>
      <c r="BG81" s="184">
        <f>IF(N81="zákl. přenesená",J81,0)</f>
        <v>0</v>
      </c>
      <c r="BH81" s="184">
        <f>IF(N81="sníž. přenesená",J81,0)</f>
        <v>0</v>
      </c>
      <c r="BI81" s="184">
        <f>IF(N81="nulová",J81,0)</f>
        <v>0</v>
      </c>
      <c r="BJ81" s="21" t="s">
        <v>85</v>
      </c>
      <c r="BK81" s="184">
        <f>ROUND(I81*H81,2)</f>
        <v>0</v>
      </c>
      <c r="BL81" s="21" t="s">
        <v>412</v>
      </c>
      <c r="BM81" s="21" t="s">
        <v>413</v>
      </c>
    </row>
    <row r="82" spans="2:65" s="11" customFormat="1">
      <c r="B82" s="185"/>
      <c r="D82" s="186" t="s">
        <v>139</v>
      </c>
      <c r="E82" s="187" t="s">
        <v>5</v>
      </c>
      <c r="F82" s="188" t="s">
        <v>85</v>
      </c>
      <c r="H82" s="189">
        <v>1</v>
      </c>
      <c r="I82" s="190"/>
      <c r="L82" s="185"/>
      <c r="M82" s="191"/>
      <c r="N82" s="192"/>
      <c r="O82" s="192"/>
      <c r="P82" s="192"/>
      <c r="Q82" s="192"/>
      <c r="R82" s="192"/>
      <c r="S82" s="192"/>
      <c r="T82" s="193"/>
      <c r="AT82" s="187" t="s">
        <v>139</v>
      </c>
      <c r="AU82" s="187" t="s">
        <v>87</v>
      </c>
      <c r="AV82" s="11" t="s">
        <v>87</v>
      </c>
      <c r="AW82" s="11" t="s">
        <v>41</v>
      </c>
      <c r="AX82" s="11" t="s">
        <v>85</v>
      </c>
      <c r="AY82" s="187" t="s">
        <v>131</v>
      </c>
    </row>
    <row r="83" spans="2:65" s="1" customFormat="1" ht="25.5" customHeight="1">
      <c r="B83" s="172"/>
      <c r="C83" s="173" t="s">
        <v>87</v>
      </c>
      <c r="D83" s="173" t="s">
        <v>133</v>
      </c>
      <c r="E83" s="174" t="s">
        <v>414</v>
      </c>
      <c r="F83" s="175" t="s">
        <v>415</v>
      </c>
      <c r="G83" s="176" t="s">
        <v>411</v>
      </c>
      <c r="H83" s="177">
        <v>1</v>
      </c>
      <c r="I83" s="178"/>
      <c r="J83" s="179">
        <f>ROUND(I83*H83,2)</f>
        <v>0</v>
      </c>
      <c r="K83" s="343" t="s">
        <v>630</v>
      </c>
      <c r="L83" s="39"/>
      <c r="M83" s="180" t="s">
        <v>5</v>
      </c>
      <c r="N83" s="181" t="s">
        <v>48</v>
      </c>
      <c r="O83" s="40"/>
      <c r="P83" s="182">
        <f>O83*H83</f>
        <v>0</v>
      </c>
      <c r="Q83" s="182">
        <v>0</v>
      </c>
      <c r="R83" s="182">
        <f>Q83*H83</f>
        <v>0</v>
      </c>
      <c r="S83" s="182">
        <v>0</v>
      </c>
      <c r="T83" s="183">
        <f>S83*H83</f>
        <v>0</v>
      </c>
      <c r="AR83" s="21" t="s">
        <v>412</v>
      </c>
      <c r="AT83" s="21" t="s">
        <v>133</v>
      </c>
      <c r="AU83" s="21" t="s">
        <v>87</v>
      </c>
      <c r="AY83" s="21" t="s">
        <v>131</v>
      </c>
      <c r="BE83" s="184">
        <f>IF(N83="základní",J83,0)</f>
        <v>0</v>
      </c>
      <c r="BF83" s="184">
        <f>IF(N83="snížená",J83,0)</f>
        <v>0</v>
      </c>
      <c r="BG83" s="184">
        <f>IF(N83="zákl. přenesená",J83,0)</f>
        <v>0</v>
      </c>
      <c r="BH83" s="184">
        <f>IF(N83="sníž. přenesená",J83,0)</f>
        <v>0</v>
      </c>
      <c r="BI83" s="184">
        <f>IF(N83="nulová",J83,0)</f>
        <v>0</v>
      </c>
      <c r="BJ83" s="21" t="s">
        <v>85</v>
      </c>
      <c r="BK83" s="184">
        <f>ROUND(I83*H83,2)</f>
        <v>0</v>
      </c>
      <c r="BL83" s="21" t="s">
        <v>412</v>
      </c>
      <c r="BM83" s="21" t="s">
        <v>416</v>
      </c>
    </row>
    <row r="84" spans="2:65" s="11" customFormat="1">
      <c r="B84" s="185"/>
      <c r="D84" s="186" t="s">
        <v>139</v>
      </c>
      <c r="E84" s="187" t="s">
        <v>5</v>
      </c>
      <c r="F84" s="188" t="s">
        <v>85</v>
      </c>
      <c r="H84" s="189">
        <v>1</v>
      </c>
      <c r="I84" s="190"/>
      <c r="L84" s="185"/>
      <c r="M84" s="191"/>
      <c r="N84" s="192"/>
      <c r="O84" s="192"/>
      <c r="P84" s="192"/>
      <c r="Q84" s="192"/>
      <c r="R84" s="192"/>
      <c r="S84" s="192"/>
      <c r="T84" s="193"/>
      <c r="AT84" s="187" t="s">
        <v>139</v>
      </c>
      <c r="AU84" s="187" t="s">
        <v>87</v>
      </c>
      <c r="AV84" s="11" t="s">
        <v>87</v>
      </c>
      <c r="AW84" s="11" t="s">
        <v>41</v>
      </c>
      <c r="AX84" s="11" t="s">
        <v>85</v>
      </c>
      <c r="AY84" s="187" t="s">
        <v>131</v>
      </c>
    </row>
    <row r="85" spans="2:65" s="1" customFormat="1" ht="16.5" customHeight="1">
      <c r="B85" s="172"/>
      <c r="C85" s="173" t="s">
        <v>144</v>
      </c>
      <c r="D85" s="173" t="s">
        <v>133</v>
      </c>
      <c r="E85" s="174" t="s">
        <v>417</v>
      </c>
      <c r="F85" s="175" t="s">
        <v>418</v>
      </c>
      <c r="G85" s="176" t="s">
        <v>147</v>
      </c>
      <c r="H85" s="177">
        <v>12</v>
      </c>
      <c r="I85" s="178"/>
      <c r="J85" s="179">
        <f>ROUND(I85*H85,2)</f>
        <v>0</v>
      </c>
      <c r="K85" s="343" t="s">
        <v>630</v>
      </c>
      <c r="L85" s="39"/>
      <c r="M85" s="180" t="s">
        <v>5</v>
      </c>
      <c r="N85" s="181" t="s">
        <v>48</v>
      </c>
      <c r="O85" s="40"/>
      <c r="P85" s="182">
        <f>O85*H85</f>
        <v>0</v>
      </c>
      <c r="Q85" s="182">
        <v>0</v>
      </c>
      <c r="R85" s="182">
        <f>Q85*H85</f>
        <v>0</v>
      </c>
      <c r="S85" s="182">
        <v>0</v>
      </c>
      <c r="T85" s="183">
        <f>S85*H85</f>
        <v>0</v>
      </c>
      <c r="AR85" s="21" t="s">
        <v>412</v>
      </c>
      <c r="AT85" s="21" t="s">
        <v>133</v>
      </c>
      <c r="AU85" s="21" t="s">
        <v>87</v>
      </c>
      <c r="AY85" s="21" t="s">
        <v>131</v>
      </c>
      <c r="BE85" s="184">
        <f>IF(N85="základní",J85,0)</f>
        <v>0</v>
      </c>
      <c r="BF85" s="184">
        <f>IF(N85="snížená",J85,0)</f>
        <v>0</v>
      </c>
      <c r="BG85" s="184">
        <f>IF(N85="zákl. přenesená",J85,0)</f>
        <v>0</v>
      </c>
      <c r="BH85" s="184">
        <f>IF(N85="sníž. přenesená",J85,0)</f>
        <v>0</v>
      </c>
      <c r="BI85" s="184">
        <f>IF(N85="nulová",J85,0)</f>
        <v>0</v>
      </c>
      <c r="BJ85" s="21" t="s">
        <v>85</v>
      </c>
      <c r="BK85" s="184">
        <f>ROUND(I85*H85,2)</f>
        <v>0</v>
      </c>
      <c r="BL85" s="21" t="s">
        <v>412</v>
      </c>
      <c r="BM85" s="21" t="s">
        <v>419</v>
      </c>
    </row>
    <row r="86" spans="2:65" s="11" customFormat="1">
      <c r="B86" s="185"/>
      <c r="D86" s="186" t="s">
        <v>139</v>
      </c>
      <c r="E86" s="187" t="s">
        <v>5</v>
      </c>
      <c r="F86" s="188" t="s">
        <v>189</v>
      </c>
      <c r="H86" s="189">
        <v>12</v>
      </c>
      <c r="I86" s="190"/>
      <c r="L86" s="185"/>
      <c r="M86" s="191"/>
      <c r="N86" s="192"/>
      <c r="O86" s="192"/>
      <c r="P86" s="192"/>
      <c r="Q86" s="192"/>
      <c r="R86" s="192"/>
      <c r="S86" s="192"/>
      <c r="T86" s="193"/>
      <c r="AT86" s="187" t="s">
        <v>139</v>
      </c>
      <c r="AU86" s="187" t="s">
        <v>87</v>
      </c>
      <c r="AV86" s="11" t="s">
        <v>87</v>
      </c>
      <c r="AW86" s="11" t="s">
        <v>41</v>
      </c>
      <c r="AX86" s="11" t="s">
        <v>85</v>
      </c>
      <c r="AY86" s="187" t="s">
        <v>131</v>
      </c>
    </row>
    <row r="87" spans="2:65" s="1" customFormat="1" ht="16.5" customHeight="1">
      <c r="B87" s="172"/>
      <c r="C87" s="173" t="s">
        <v>137</v>
      </c>
      <c r="D87" s="173" t="s">
        <v>133</v>
      </c>
      <c r="E87" s="174" t="s">
        <v>420</v>
      </c>
      <c r="F87" s="175" t="s">
        <v>421</v>
      </c>
      <c r="G87" s="176" t="s">
        <v>411</v>
      </c>
      <c r="H87" s="177">
        <v>1</v>
      </c>
      <c r="I87" s="178"/>
      <c r="J87" s="179">
        <f>ROUND(I87*H87,2)</f>
        <v>0</v>
      </c>
      <c r="K87" s="343" t="s">
        <v>630</v>
      </c>
      <c r="L87" s="39"/>
      <c r="M87" s="180" t="s">
        <v>5</v>
      </c>
      <c r="N87" s="181" t="s">
        <v>48</v>
      </c>
      <c r="O87" s="40"/>
      <c r="P87" s="182">
        <f>O87*H87</f>
        <v>0</v>
      </c>
      <c r="Q87" s="182">
        <v>0</v>
      </c>
      <c r="R87" s="182">
        <f>Q87*H87</f>
        <v>0</v>
      </c>
      <c r="S87" s="182">
        <v>0</v>
      </c>
      <c r="T87" s="183">
        <f>S87*H87</f>
        <v>0</v>
      </c>
      <c r="AR87" s="21" t="s">
        <v>412</v>
      </c>
      <c r="AT87" s="21" t="s">
        <v>133</v>
      </c>
      <c r="AU87" s="21" t="s">
        <v>87</v>
      </c>
      <c r="AY87" s="21" t="s">
        <v>131</v>
      </c>
      <c r="BE87" s="184">
        <f>IF(N87="základní",J87,0)</f>
        <v>0</v>
      </c>
      <c r="BF87" s="184">
        <f>IF(N87="snížená",J87,0)</f>
        <v>0</v>
      </c>
      <c r="BG87" s="184">
        <f>IF(N87="zákl. přenesená",J87,0)</f>
        <v>0</v>
      </c>
      <c r="BH87" s="184">
        <f>IF(N87="sníž. přenesená",J87,0)</f>
        <v>0</v>
      </c>
      <c r="BI87" s="184">
        <f>IF(N87="nulová",J87,0)</f>
        <v>0</v>
      </c>
      <c r="BJ87" s="21" t="s">
        <v>85</v>
      </c>
      <c r="BK87" s="184">
        <f>ROUND(I87*H87,2)</f>
        <v>0</v>
      </c>
      <c r="BL87" s="21" t="s">
        <v>412</v>
      </c>
      <c r="BM87" s="21" t="s">
        <v>422</v>
      </c>
    </row>
    <row r="88" spans="2:65" s="11" customFormat="1">
      <c r="B88" s="185"/>
      <c r="D88" s="186" t="s">
        <v>139</v>
      </c>
      <c r="E88" s="187" t="s">
        <v>5</v>
      </c>
      <c r="F88" s="188" t="s">
        <v>85</v>
      </c>
      <c r="H88" s="189">
        <v>1</v>
      </c>
      <c r="I88" s="190"/>
      <c r="L88" s="185"/>
      <c r="M88" s="191"/>
      <c r="N88" s="192"/>
      <c r="O88" s="192"/>
      <c r="P88" s="192"/>
      <c r="Q88" s="192"/>
      <c r="R88" s="192"/>
      <c r="S88" s="192"/>
      <c r="T88" s="193"/>
      <c r="AT88" s="187" t="s">
        <v>139</v>
      </c>
      <c r="AU88" s="187" t="s">
        <v>87</v>
      </c>
      <c r="AV88" s="11" t="s">
        <v>87</v>
      </c>
      <c r="AW88" s="11" t="s">
        <v>41</v>
      </c>
      <c r="AX88" s="11" t="s">
        <v>85</v>
      </c>
      <c r="AY88" s="187" t="s">
        <v>131</v>
      </c>
    </row>
    <row r="89" spans="2:65" s="1" customFormat="1" ht="16.5" customHeight="1">
      <c r="B89" s="172"/>
      <c r="C89" s="173" t="s">
        <v>155</v>
      </c>
      <c r="D89" s="173" t="s">
        <v>133</v>
      </c>
      <c r="E89" s="174" t="s">
        <v>423</v>
      </c>
      <c r="F89" s="175" t="s">
        <v>424</v>
      </c>
      <c r="G89" s="176" t="s">
        <v>411</v>
      </c>
      <c r="H89" s="177">
        <v>1</v>
      </c>
      <c r="I89" s="178"/>
      <c r="J89" s="179">
        <f>ROUND(I89*H89,2)</f>
        <v>0</v>
      </c>
      <c r="K89" s="343" t="s">
        <v>630</v>
      </c>
      <c r="L89" s="39"/>
      <c r="M89" s="180" t="s">
        <v>5</v>
      </c>
      <c r="N89" s="181" t="s">
        <v>48</v>
      </c>
      <c r="O89" s="40"/>
      <c r="P89" s="182">
        <f>O89*H89</f>
        <v>0</v>
      </c>
      <c r="Q89" s="182">
        <v>0</v>
      </c>
      <c r="R89" s="182">
        <f>Q89*H89</f>
        <v>0</v>
      </c>
      <c r="S89" s="182">
        <v>0</v>
      </c>
      <c r="T89" s="183">
        <f>S89*H89</f>
        <v>0</v>
      </c>
      <c r="AR89" s="21" t="s">
        <v>412</v>
      </c>
      <c r="AT89" s="21" t="s">
        <v>133</v>
      </c>
      <c r="AU89" s="21" t="s">
        <v>87</v>
      </c>
      <c r="AY89" s="21" t="s">
        <v>131</v>
      </c>
      <c r="BE89" s="184">
        <f>IF(N89="základní",J89,0)</f>
        <v>0</v>
      </c>
      <c r="BF89" s="184">
        <f>IF(N89="snížená",J89,0)</f>
        <v>0</v>
      </c>
      <c r="BG89" s="184">
        <f>IF(N89="zákl. přenesená",J89,0)</f>
        <v>0</v>
      </c>
      <c r="BH89" s="184">
        <f>IF(N89="sníž. přenesená",J89,0)</f>
        <v>0</v>
      </c>
      <c r="BI89" s="184">
        <f>IF(N89="nulová",J89,0)</f>
        <v>0</v>
      </c>
      <c r="BJ89" s="21" t="s">
        <v>85</v>
      </c>
      <c r="BK89" s="184">
        <f>ROUND(I89*H89,2)</f>
        <v>0</v>
      </c>
      <c r="BL89" s="21" t="s">
        <v>412</v>
      </c>
      <c r="BM89" s="21" t="s">
        <v>425</v>
      </c>
    </row>
    <row r="90" spans="2:65" s="11" customFormat="1">
      <c r="B90" s="185"/>
      <c r="D90" s="186" t="s">
        <v>139</v>
      </c>
      <c r="E90" s="187" t="s">
        <v>5</v>
      </c>
      <c r="F90" s="188" t="s">
        <v>85</v>
      </c>
      <c r="H90" s="189">
        <v>1</v>
      </c>
      <c r="I90" s="190"/>
      <c r="L90" s="185"/>
      <c r="M90" s="191"/>
      <c r="N90" s="192"/>
      <c r="O90" s="192"/>
      <c r="P90" s="192"/>
      <c r="Q90" s="192"/>
      <c r="R90" s="192"/>
      <c r="S90" s="192"/>
      <c r="T90" s="193"/>
      <c r="AT90" s="187" t="s">
        <v>139</v>
      </c>
      <c r="AU90" s="187" t="s">
        <v>87</v>
      </c>
      <c r="AV90" s="11" t="s">
        <v>87</v>
      </c>
      <c r="AW90" s="11" t="s">
        <v>41</v>
      </c>
      <c r="AX90" s="11" t="s">
        <v>85</v>
      </c>
      <c r="AY90" s="187" t="s">
        <v>131</v>
      </c>
    </row>
    <row r="91" spans="2:65" s="1" customFormat="1" ht="16.5" customHeight="1">
      <c r="B91" s="172"/>
      <c r="C91" s="173" t="s">
        <v>161</v>
      </c>
      <c r="D91" s="173" t="s">
        <v>133</v>
      </c>
      <c r="E91" s="174" t="s">
        <v>426</v>
      </c>
      <c r="F91" s="175" t="s">
        <v>427</v>
      </c>
      <c r="G91" s="176" t="s">
        <v>411</v>
      </c>
      <c r="H91" s="177">
        <v>1</v>
      </c>
      <c r="I91" s="178"/>
      <c r="J91" s="179">
        <f>ROUND(I91*H91,2)</f>
        <v>0</v>
      </c>
      <c r="K91" s="343" t="s">
        <v>630</v>
      </c>
      <c r="L91" s="39"/>
      <c r="M91" s="180" t="s">
        <v>5</v>
      </c>
      <c r="N91" s="181" t="s">
        <v>48</v>
      </c>
      <c r="O91" s="40"/>
      <c r="P91" s="182">
        <f>O91*H91</f>
        <v>0</v>
      </c>
      <c r="Q91" s="182">
        <v>0</v>
      </c>
      <c r="R91" s="182">
        <f>Q91*H91</f>
        <v>0</v>
      </c>
      <c r="S91" s="182">
        <v>0</v>
      </c>
      <c r="T91" s="183">
        <f>S91*H91</f>
        <v>0</v>
      </c>
      <c r="AR91" s="21" t="s">
        <v>412</v>
      </c>
      <c r="AT91" s="21" t="s">
        <v>133</v>
      </c>
      <c r="AU91" s="21" t="s">
        <v>87</v>
      </c>
      <c r="AY91" s="21" t="s">
        <v>131</v>
      </c>
      <c r="BE91" s="184">
        <f>IF(N91="základní",J91,0)</f>
        <v>0</v>
      </c>
      <c r="BF91" s="184">
        <f>IF(N91="snížená",J91,0)</f>
        <v>0</v>
      </c>
      <c r="BG91" s="184">
        <f>IF(N91="zákl. přenesená",J91,0)</f>
        <v>0</v>
      </c>
      <c r="BH91" s="184">
        <f>IF(N91="sníž. přenesená",J91,0)</f>
        <v>0</v>
      </c>
      <c r="BI91" s="184">
        <f>IF(N91="nulová",J91,0)</f>
        <v>0</v>
      </c>
      <c r="BJ91" s="21" t="s">
        <v>85</v>
      </c>
      <c r="BK91" s="184">
        <f>ROUND(I91*H91,2)</f>
        <v>0</v>
      </c>
      <c r="BL91" s="21" t="s">
        <v>412</v>
      </c>
      <c r="BM91" s="21" t="s">
        <v>428</v>
      </c>
    </row>
    <row r="92" spans="2:65" s="11" customFormat="1">
      <c r="B92" s="185"/>
      <c r="D92" s="186" t="s">
        <v>139</v>
      </c>
      <c r="E92" s="187" t="s">
        <v>5</v>
      </c>
      <c r="F92" s="188" t="s">
        <v>85</v>
      </c>
      <c r="H92" s="189">
        <v>1</v>
      </c>
      <c r="I92" s="190"/>
      <c r="L92" s="185"/>
      <c r="M92" s="191"/>
      <c r="N92" s="192"/>
      <c r="O92" s="192"/>
      <c r="P92" s="192"/>
      <c r="Q92" s="192"/>
      <c r="R92" s="192"/>
      <c r="S92" s="192"/>
      <c r="T92" s="193"/>
      <c r="AT92" s="187" t="s">
        <v>139</v>
      </c>
      <c r="AU92" s="187" t="s">
        <v>87</v>
      </c>
      <c r="AV92" s="11" t="s">
        <v>87</v>
      </c>
      <c r="AW92" s="11" t="s">
        <v>41</v>
      </c>
      <c r="AX92" s="11" t="s">
        <v>85</v>
      </c>
      <c r="AY92" s="187" t="s">
        <v>131</v>
      </c>
    </row>
    <row r="93" spans="2:65" s="1" customFormat="1" ht="25.5" customHeight="1">
      <c r="B93" s="172"/>
      <c r="C93" s="173" t="s">
        <v>165</v>
      </c>
      <c r="D93" s="173" t="s">
        <v>133</v>
      </c>
      <c r="E93" s="174" t="s">
        <v>429</v>
      </c>
      <c r="F93" s="175" t="s">
        <v>430</v>
      </c>
      <c r="G93" s="176" t="s">
        <v>411</v>
      </c>
      <c r="H93" s="177">
        <v>1</v>
      </c>
      <c r="I93" s="178"/>
      <c r="J93" s="179">
        <f>ROUND(I93*H93,2)</f>
        <v>0</v>
      </c>
      <c r="K93" s="343" t="s">
        <v>630</v>
      </c>
      <c r="L93" s="39"/>
      <c r="M93" s="180" t="s">
        <v>5</v>
      </c>
      <c r="N93" s="181" t="s">
        <v>48</v>
      </c>
      <c r="O93" s="40"/>
      <c r="P93" s="182">
        <f>O93*H93</f>
        <v>0</v>
      </c>
      <c r="Q93" s="182">
        <v>0</v>
      </c>
      <c r="R93" s="182">
        <f>Q93*H93</f>
        <v>0</v>
      </c>
      <c r="S93" s="182">
        <v>0</v>
      </c>
      <c r="T93" s="183">
        <f>S93*H93</f>
        <v>0</v>
      </c>
      <c r="AR93" s="21" t="s">
        <v>412</v>
      </c>
      <c r="AT93" s="21" t="s">
        <v>133</v>
      </c>
      <c r="AU93" s="21" t="s">
        <v>87</v>
      </c>
      <c r="AY93" s="21" t="s">
        <v>131</v>
      </c>
      <c r="BE93" s="184">
        <f>IF(N93="základní",J93,0)</f>
        <v>0</v>
      </c>
      <c r="BF93" s="184">
        <f>IF(N93="snížená",J93,0)</f>
        <v>0</v>
      </c>
      <c r="BG93" s="184">
        <f>IF(N93="zákl. přenesená",J93,0)</f>
        <v>0</v>
      </c>
      <c r="BH93" s="184">
        <f>IF(N93="sníž. přenesená",J93,0)</f>
        <v>0</v>
      </c>
      <c r="BI93" s="184">
        <f>IF(N93="nulová",J93,0)</f>
        <v>0</v>
      </c>
      <c r="BJ93" s="21" t="s">
        <v>85</v>
      </c>
      <c r="BK93" s="184">
        <f>ROUND(I93*H93,2)</f>
        <v>0</v>
      </c>
      <c r="BL93" s="21" t="s">
        <v>412</v>
      </c>
      <c r="BM93" s="21" t="s">
        <v>431</v>
      </c>
    </row>
    <row r="94" spans="2:65" s="11" customFormat="1">
      <c r="B94" s="185"/>
      <c r="D94" s="186" t="s">
        <v>139</v>
      </c>
      <c r="E94" s="187" t="s">
        <v>5</v>
      </c>
      <c r="F94" s="188" t="s">
        <v>85</v>
      </c>
      <c r="H94" s="189">
        <v>1</v>
      </c>
      <c r="I94" s="190"/>
      <c r="L94" s="185"/>
      <c r="M94" s="191"/>
      <c r="N94" s="192"/>
      <c r="O94" s="192"/>
      <c r="P94" s="192"/>
      <c r="Q94" s="192"/>
      <c r="R94" s="192"/>
      <c r="S94" s="192"/>
      <c r="T94" s="193"/>
      <c r="AT94" s="187" t="s">
        <v>139</v>
      </c>
      <c r="AU94" s="187" t="s">
        <v>87</v>
      </c>
      <c r="AV94" s="11" t="s">
        <v>87</v>
      </c>
      <c r="AW94" s="11" t="s">
        <v>41</v>
      </c>
      <c r="AX94" s="11" t="s">
        <v>85</v>
      </c>
      <c r="AY94" s="187" t="s">
        <v>131</v>
      </c>
    </row>
    <row r="95" spans="2:65" s="1" customFormat="1" ht="16.5" customHeight="1">
      <c r="B95" s="172"/>
      <c r="C95" s="173" t="s">
        <v>171</v>
      </c>
      <c r="D95" s="173" t="s">
        <v>133</v>
      </c>
      <c r="E95" s="174" t="s">
        <v>432</v>
      </c>
      <c r="F95" s="175" t="s">
        <v>433</v>
      </c>
      <c r="G95" s="176" t="s">
        <v>434</v>
      </c>
      <c r="H95" s="177">
        <v>1</v>
      </c>
      <c r="I95" s="178"/>
      <c r="J95" s="179">
        <f>ROUND(I95*H95,2)</f>
        <v>0</v>
      </c>
      <c r="K95" s="343" t="s">
        <v>630</v>
      </c>
      <c r="L95" s="39"/>
      <c r="M95" s="180" t="s">
        <v>5</v>
      </c>
      <c r="N95" s="181" t="s">
        <v>48</v>
      </c>
      <c r="O95" s="40"/>
      <c r="P95" s="182">
        <f>O95*H95</f>
        <v>0</v>
      </c>
      <c r="Q95" s="182">
        <v>0</v>
      </c>
      <c r="R95" s="182">
        <f>Q95*H95</f>
        <v>0</v>
      </c>
      <c r="S95" s="182">
        <v>0</v>
      </c>
      <c r="T95" s="183">
        <f>S95*H95</f>
        <v>0</v>
      </c>
      <c r="AR95" s="21" t="s">
        <v>412</v>
      </c>
      <c r="AT95" s="21" t="s">
        <v>133</v>
      </c>
      <c r="AU95" s="21" t="s">
        <v>87</v>
      </c>
      <c r="AY95" s="21" t="s">
        <v>131</v>
      </c>
      <c r="BE95" s="184">
        <f>IF(N95="základní",J95,0)</f>
        <v>0</v>
      </c>
      <c r="BF95" s="184">
        <f>IF(N95="snížená",J95,0)</f>
        <v>0</v>
      </c>
      <c r="BG95" s="184">
        <f>IF(N95="zákl. přenesená",J95,0)</f>
        <v>0</v>
      </c>
      <c r="BH95" s="184">
        <f>IF(N95="sníž. přenesená",J95,0)</f>
        <v>0</v>
      </c>
      <c r="BI95" s="184">
        <f>IF(N95="nulová",J95,0)</f>
        <v>0</v>
      </c>
      <c r="BJ95" s="21" t="s">
        <v>85</v>
      </c>
      <c r="BK95" s="184">
        <f>ROUND(I95*H95,2)</f>
        <v>0</v>
      </c>
      <c r="BL95" s="21" t="s">
        <v>412</v>
      </c>
      <c r="BM95" s="21" t="s">
        <v>435</v>
      </c>
    </row>
    <row r="96" spans="2:65" s="11" customFormat="1">
      <c r="B96" s="185"/>
      <c r="D96" s="186" t="s">
        <v>139</v>
      </c>
      <c r="E96" s="187" t="s">
        <v>5</v>
      </c>
      <c r="F96" s="188" t="s">
        <v>85</v>
      </c>
      <c r="H96" s="189">
        <v>1</v>
      </c>
      <c r="I96" s="190"/>
      <c r="L96" s="185"/>
      <c r="M96" s="191"/>
      <c r="N96" s="192"/>
      <c r="O96" s="192"/>
      <c r="P96" s="192"/>
      <c r="Q96" s="192"/>
      <c r="R96" s="192"/>
      <c r="S96" s="192"/>
      <c r="T96" s="193"/>
      <c r="AT96" s="187" t="s">
        <v>139</v>
      </c>
      <c r="AU96" s="187" t="s">
        <v>87</v>
      </c>
      <c r="AV96" s="11" t="s">
        <v>87</v>
      </c>
      <c r="AW96" s="11" t="s">
        <v>41</v>
      </c>
      <c r="AX96" s="11" t="s">
        <v>85</v>
      </c>
      <c r="AY96" s="187" t="s">
        <v>131</v>
      </c>
    </row>
    <row r="97" spans="2:65" s="1" customFormat="1" ht="25.5" customHeight="1">
      <c r="B97" s="172"/>
      <c r="C97" s="173" t="s">
        <v>176</v>
      </c>
      <c r="D97" s="173" t="s">
        <v>133</v>
      </c>
      <c r="E97" s="174" t="s">
        <v>436</v>
      </c>
      <c r="F97" s="175" t="s">
        <v>437</v>
      </c>
      <c r="G97" s="176" t="s">
        <v>434</v>
      </c>
      <c r="H97" s="177">
        <v>3</v>
      </c>
      <c r="I97" s="178"/>
      <c r="J97" s="179">
        <f>ROUND(I97*H97,2)</f>
        <v>0</v>
      </c>
      <c r="K97" s="343" t="s">
        <v>630</v>
      </c>
      <c r="L97" s="39"/>
      <c r="M97" s="180" t="s">
        <v>5</v>
      </c>
      <c r="N97" s="181" t="s">
        <v>48</v>
      </c>
      <c r="O97" s="40"/>
      <c r="P97" s="182">
        <f>O97*H97</f>
        <v>0</v>
      </c>
      <c r="Q97" s="182">
        <v>0</v>
      </c>
      <c r="R97" s="182">
        <f>Q97*H97</f>
        <v>0</v>
      </c>
      <c r="S97" s="182">
        <v>0</v>
      </c>
      <c r="T97" s="183">
        <f>S97*H97</f>
        <v>0</v>
      </c>
      <c r="AR97" s="21" t="s">
        <v>412</v>
      </c>
      <c r="AT97" s="21" t="s">
        <v>133</v>
      </c>
      <c r="AU97" s="21" t="s">
        <v>87</v>
      </c>
      <c r="AY97" s="21" t="s">
        <v>131</v>
      </c>
      <c r="BE97" s="184">
        <f>IF(N97="základní",J97,0)</f>
        <v>0</v>
      </c>
      <c r="BF97" s="184">
        <f>IF(N97="snížená",J97,0)</f>
        <v>0</v>
      </c>
      <c r="BG97" s="184">
        <f>IF(N97="zákl. přenesená",J97,0)</f>
        <v>0</v>
      </c>
      <c r="BH97" s="184">
        <f>IF(N97="sníž. přenesená",J97,0)</f>
        <v>0</v>
      </c>
      <c r="BI97" s="184">
        <f>IF(N97="nulová",J97,0)</f>
        <v>0</v>
      </c>
      <c r="BJ97" s="21" t="s">
        <v>85</v>
      </c>
      <c r="BK97" s="184">
        <f>ROUND(I97*H97,2)</f>
        <v>0</v>
      </c>
      <c r="BL97" s="21" t="s">
        <v>412</v>
      </c>
      <c r="BM97" s="21" t="s">
        <v>438</v>
      </c>
    </row>
    <row r="98" spans="2:65" s="11" customFormat="1">
      <c r="B98" s="185"/>
      <c r="D98" s="186" t="s">
        <v>139</v>
      </c>
      <c r="E98" s="187" t="s">
        <v>5</v>
      </c>
      <c r="F98" s="188" t="s">
        <v>144</v>
      </c>
      <c r="H98" s="189">
        <v>3</v>
      </c>
      <c r="I98" s="190"/>
      <c r="L98" s="185"/>
      <c r="M98" s="191"/>
      <c r="N98" s="192"/>
      <c r="O98" s="192"/>
      <c r="P98" s="192"/>
      <c r="Q98" s="192"/>
      <c r="R98" s="192"/>
      <c r="S98" s="192"/>
      <c r="T98" s="193"/>
      <c r="AT98" s="187" t="s">
        <v>139</v>
      </c>
      <c r="AU98" s="187" t="s">
        <v>87</v>
      </c>
      <c r="AV98" s="11" t="s">
        <v>87</v>
      </c>
      <c r="AW98" s="11" t="s">
        <v>41</v>
      </c>
      <c r="AX98" s="11" t="s">
        <v>85</v>
      </c>
      <c r="AY98" s="187" t="s">
        <v>131</v>
      </c>
    </row>
    <row r="99" spans="2:65" s="1" customFormat="1" ht="25.5" customHeight="1">
      <c r="B99" s="172"/>
      <c r="C99" s="173" t="s">
        <v>181</v>
      </c>
      <c r="D99" s="173" t="s">
        <v>133</v>
      </c>
      <c r="E99" s="174" t="s">
        <v>439</v>
      </c>
      <c r="F99" s="175" t="s">
        <v>440</v>
      </c>
      <c r="G99" s="176" t="s">
        <v>147</v>
      </c>
      <c r="H99" s="177">
        <v>8</v>
      </c>
      <c r="I99" s="178"/>
      <c r="J99" s="179">
        <f>ROUND(I99*H99,2)</f>
        <v>0</v>
      </c>
      <c r="K99" s="343" t="s">
        <v>630</v>
      </c>
      <c r="L99" s="39"/>
      <c r="M99" s="180" t="s">
        <v>5</v>
      </c>
      <c r="N99" s="181" t="s">
        <v>48</v>
      </c>
      <c r="O99" s="40"/>
      <c r="P99" s="182">
        <f>O99*H99</f>
        <v>0</v>
      </c>
      <c r="Q99" s="182">
        <v>0</v>
      </c>
      <c r="R99" s="182">
        <f>Q99*H99</f>
        <v>0</v>
      </c>
      <c r="S99" s="182">
        <v>0</v>
      </c>
      <c r="T99" s="183">
        <f>S99*H99</f>
        <v>0</v>
      </c>
      <c r="AR99" s="21" t="s">
        <v>412</v>
      </c>
      <c r="AT99" s="21" t="s">
        <v>133</v>
      </c>
      <c r="AU99" s="21" t="s">
        <v>87</v>
      </c>
      <c r="AY99" s="21" t="s">
        <v>131</v>
      </c>
      <c r="BE99" s="184">
        <f>IF(N99="základní",J99,0)</f>
        <v>0</v>
      </c>
      <c r="BF99" s="184">
        <f>IF(N99="snížená",J99,0)</f>
        <v>0</v>
      </c>
      <c r="BG99" s="184">
        <f>IF(N99="zákl. přenesená",J99,0)</f>
        <v>0</v>
      </c>
      <c r="BH99" s="184">
        <f>IF(N99="sníž. přenesená",J99,0)</f>
        <v>0</v>
      </c>
      <c r="BI99" s="184">
        <f>IF(N99="nulová",J99,0)</f>
        <v>0</v>
      </c>
      <c r="BJ99" s="21" t="s">
        <v>85</v>
      </c>
      <c r="BK99" s="184">
        <f>ROUND(I99*H99,2)</f>
        <v>0</v>
      </c>
      <c r="BL99" s="21" t="s">
        <v>412</v>
      </c>
      <c r="BM99" s="21" t="s">
        <v>441</v>
      </c>
    </row>
    <row r="100" spans="2:65" s="11" customFormat="1">
      <c r="B100" s="185"/>
      <c r="D100" s="186" t="s">
        <v>139</v>
      </c>
      <c r="E100" s="187" t="s">
        <v>5</v>
      </c>
      <c r="F100" s="188" t="s">
        <v>171</v>
      </c>
      <c r="H100" s="189">
        <v>8</v>
      </c>
      <c r="I100" s="190"/>
      <c r="L100" s="185"/>
      <c r="M100" s="191"/>
      <c r="N100" s="192"/>
      <c r="O100" s="192"/>
      <c r="P100" s="192"/>
      <c r="Q100" s="192"/>
      <c r="R100" s="192"/>
      <c r="S100" s="192"/>
      <c r="T100" s="193"/>
      <c r="AT100" s="187" t="s">
        <v>139</v>
      </c>
      <c r="AU100" s="187" t="s">
        <v>87</v>
      </c>
      <c r="AV100" s="11" t="s">
        <v>87</v>
      </c>
      <c r="AW100" s="11" t="s">
        <v>41</v>
      </c>
      <c r="AX100" s="11" t="s">
        <v>85</v>
      </c>
      <c r="AY100" s="187" t="s">
        <v>131</v>
      </c>
    </row>
    <row r="101" spans="2:65" s="1" customFormat="1" ht="51" customHeight="1">
      <c r="B101" s="172"/>
      <c r="C101" s="173" t="s">
        <v>185</v>
      </c>
      <c r="D101" s="173" t="s">
        <v>133</v>
      </c>
      <c r="E101" s="174" t="s">
        <v>442</v>
      </c>
      <c r="F101" s="175" t="s">
        <v>443</v>
      </c>
      <c r="G101" s="176" t="s">
        <v>411</v>
      </c>
      <c r="H101" s="177">
        <v>1</v>
      </c>
      <c r="I101" s="178"/>
      <c r="J101" s="179">
        <f>ROUND(I101*H101,2)</f>
        <v>0</v>
      </c>
      <c r="K101" s="343" t="s">
        <v>630</v>
      </c>
      <c r="L101" s="39"/>
      <c r="M101" s="180" t="s">
        <v>5</v>
      </c>
      <c r="N101" s="181" t="s">
        <v>48</v>
      </c>
      <c r="O101" s="40"/>
      <c r="P101" s="182">
        <f>O101*H101</f>
        <v>0</v>
      </c>
      <c r="Q101" s="182">
        <v>0</v>
      </c>
      <c r="R101" s="182">
        <f>Q101*H101</f>
        <v>0</v>
      </c>
      <c r="S101" s="182">
        <v>0</v>
      </c>
      <c r="T101" s="183">
        <f>S101*H101</f>
        <v>0</v>
      </c>
      <c r="AR101" s="21" t="s">
        <v>412</v>
      </c>
      <c r="AT101" s="21" t="s">
        <v>133</v>
      </c>
      <c r="AU101" s="21" t="s">
        <v>87</v>
      </c>
      <c r="AY101" s="21" t="s">
        <v>131</v>
      </c>
      <c r="BE101" s="184">
        <f>IF(N101="základní",J101,0)</f>
        <v>0</v>
      </c>
      <c r="BF101" s="184">
        <f>IF(N101="snížená",J101,0)</f>
        <v>0</v>
      </c>
      <c r="BG101" s="184">
        <f>IF(N101="zákl. přenesená",J101,0)</f>
        <v>0</v>
      </c>
      <c r="BH101" s="184">
        <f>IF(N101="sníž. přenesená",J101,0)</f>
        <v>0</v>
      </c>
      <c r="BI101" s="184">
        <f>IF(N101="nulová",J101,0)</f>
        <v>0</v>
      </c>
      <c r="BJ101" s="21" t="s">
        <v>85</v>
      </c>
      <c r="BK101" s="184">
        <f>ROUND(I101*H101,2)</f>
        <v>0</v>
      </c>
      <c r="BL101" s="21" t="s">
        <v>412</v>
      </c>
      <c r="BM101" s="21" t="s">
        <v>444</v>
      </c>
    </row>
    <row r="102" spans="2:65" s="11" customFormat="1">
      <c r="B102" s="185"/>
      <c r="D102" s="186" t="s">
        <v>139</v>
      </c>
      <c r="E102" s="187" t="s">
        <v>5</v>
      </c>
      <c r="F102" s="188" t="s">
        <v>85</v>
      </c>
      <c r="H102" s="189">
        <v>1</v>
      </c>
      <c r="I102" s="190"/>
      <c r="L102" s="185"/>
      <c r="M102" s="208"/>
      <c r="N102" s="209"/>
      <c r="O102" s="209"/>
      <c r="P102" s="209"/>
      <c r="Q102" s="209"/>
      <c r="R102" s="209"/>
      <c r="S102" s="209"/>
      <c r="T102" s="210"/>
      <c r="AT102" s="187" t="s">
        <v>139</v>
      </c>
      <c r="AU102" s="187" t="s">
        <v>87</v>
      </c>
      <c r="AV102" s="11" t="s">
        <v>87</v>
      </c>
      <c r="AW102" s="11" t="s">
        <v>41</v>
      </c>
      <c r="AX102" s="11" t="s">
        <v>85</v>
      </c>
      <c r="AY102" s="187" t="s">
        <v>131</v>
      </c>
    </row>
    <row r="103" spans="2:65" s="1" customFormat="1" ht="6.95" customHeight="1">
      <c r="B103" s="54"/>
      <c r="C103" s="55"/>
      <c r="D103" s="55"/>
      <c r="E103" s="55"/>
      <c r="F103" s="55"/>
      <c r="G103" s="55"/>
      <c r="H103" s="55"/>
      <c r="I103" s="126"/>
      <c r="J103" s="55"/>
      <c r="K103" s="55"/>
      <c r="L103" s="39"/>
    </row>
  </sheetData>
  <autoFilter ref="C77:K102"/>
  <mergeCells count="10">
    <mergeCell ref="J51:J52"/>
    <mergeCell ref="E68:H68"/>
    <mergeCell ref="E70:H70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77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O26" sqref="O26"/>
    </sheetView>
  </sheetViews>
  <sheetFormatPr defaultRowHeight="13.5"/>
  <sheetData/>
  <sheetProtection password="CCA7" sheet="1" objects="1" scenarios="1"/>
  <pageMargins left="0.7" right="0.7" top="0.78740157499999996" bottom="0.78740157499999996" header="0.3" footer="0.3"/>
  <pageSetup paperSize="9" orientation="portrait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216"/>
  <sheetViews>
    <sheetView showGridLines="0" zoomScaleNormal="100" workbookViewId="0"/>
  </sheetViews>
  <sheetFormatPr defaultRowHeight="13.5"/>
  <cols>
    <col min="1" max="1" width="8.33203125" style="211" customWidth="1"/>
    <col min="2" max="2" width="1.6640625" style="211" customWidth="1"/>
    <col min="3" max="4" width="5" style="211" customWidth="1"/>
    <col min="5" max="5" width="11.6640625" style="211" customWidth="1"/>
    <col min="6" max="6" width="9.1640625" style="211" customWidth="1"/>
    <col min="7" max="7" width="5" style="211" customWidth="1"/>
    <col min="8" max="8" width="77.83203125" style="211" customWidth="1"/>
    <col min="9" max="10" width="20" style="211" customWidth="1"/>
    <col min="11" max="11" width="1.6640625" style="211" customWidth="1"/>
  </cols>
  <sheetData>
    <row r="1" spans="2:11" ht="37.5" customHeight="1"/>
    <row r="2" spans="2:11" ht="7.5" customHeight="1">
      <c r="B2" s="212"/>
      <c r="C2" s="213"/>
      <c r="D2" s="213"/>
      <c r="E2" s="213"/>
      <c r="F2" s="213"/>
      <c r="G2" s="213"/>
      <c r="H2" s="213"/>
      <c r="I2" s="213"/>
      <c r="J2" s="213"/>
      <c r="K2" s="214"/>
    </row>
    <row r="3" spans="2:11" s="12" customFormat="1" ht="45" customHeight="1">
      <c r="B3" s="215"/>
      <c r="C3" s="336" t="s">
        <v>445</v>
      </c>
      <c r="D3" s="336"/>
      <c r="E3" s="336"/>
      <c r="F3" s="336"/>
      <c r="G3" s="336"/>
      <c r="H3" s="336"/>
      <c r="I3" s="336"/>
      <c r="J3" s="336"/>
      <c r="K3" s="216"/>
    </row>
    <row r="4" spans="2:11" ht="25.5" customHeight="1">
      <c r="B4" s="217"/>
      <c r="C4" s="337" t="s">
        <v>446</v>
      </c>
      <c r="D4" s="337"/>
      <c r="E4" s="337"/>
      <c r="F4" s="337"/>
      <c r="G4" s="337"/>
      <c r="H4" s="337"/>
      <c r="I4" s="337"/>
      <c r="J4" s="337"/>
      <c r="K4" s="218"/>
    </row>
    <row r="5" spans="2:11" ht="5.25" customHeight="1">
      <c r="B5" s="217"/>
      <c r="C5" s="219"/>
      <c r="D5" s="219"/>
      <c r="E5" s="219"/>
      <c r="F5" s="219"/>
      <c r="G5" s="219"/>
      <c r="H5" s="219"/>
      <c r="I5" s="219"/>
      <c r="J5" s="219"/>
      <c r="K5" s="218"/>
    </row>
    <row r="6" spans="2:11" ht="15" customHeight="1">
      <c r="B6" s="217"/>
      <c r="C6" s="335" t="s">
        <v>447</v>
      </c>
      <c r="D6" s="335"/>
      <c r="E6" s="335"/>
      <c r="F6" s="335"/>
      <c r="G6" s="335"/>
      <c r="H6" s="335"/>
      <c r="I6" s="335"/>
      <c r="J6" s="335"/>
      <c r="K6" s="218"/>
    </row>
    <row r="7" spans="2:11" ht="15" customHeight="1">
      <c r="B7" s="221"/>
      <c r="C7" s="335" t="s">
        <v>448</v>
      </c>
      <c r="D7" s="335"/>
      <c r="E7" s="335"/>
      <c r="F7" s="335"/>
      <c r="G7" s="335"/>
      <c r="H7" s="335"/>
      <c r="I7" s="335"/>
      <c r="J7" s="335"/>
      <c r="K7" s="218"/>
    </row>
    <row r="8" spans="2:11" ht="12.75" customHeight="1">
      <c r="B8" s="221"/>
      <c r="C8" s="220"/>
      <c r="D8" s="220"/>
      <c r="E8" s="220"/>
      <c r="F8" s="220"/>
      <c r="G8" s="220"/>
      <c r="H8" s="220"/>
      <c r="I8" s="220"/>
      <c r="J8" s="220"/>
      <c r="K8" s="218"/>
    </row>
    <row r="9" spans="2:11" ht="15" customHeight="1">
      <c r="B9" s="221"/>
      <c r="C9" s="335" t="s">
        <v>449</v>
      </c>
      <c r="D9" s="335"/>
      <c r="E9" s="335"/>
      <c r="F9" s="335"/>
      <c r="G9" s="335"/>
      <c r="H9" s="335"/>
      <c r="I9" s="335"/>
      <c r="J9" s="335"/>
      <c r="K9" s="218"/>
    </row>
    <row r="10" spans="2:11" ht="15" customHeight="1">
      <c r="B10" s="221"/>
      <c r="C10" s="220"/>
      <c r="D10" s="335" t="s">
        <v>450</v>
      </c>
      <c r="E10" s="335"/>
      <c r="F10" s="335"/>
      <c r="G10" s="335"/>
      <c r="H10" s="335"/>
      <c r="I10" s="335"/>
      <c r="J10" s="335"/>
      <c r="K10" s="218"/>
    </row>
    <row r="11" spans="2:11" ht="15" customHeight="1">
      <c r="B11" s="221"/>
      <c r="C11" s="222"/>
      <c r="D11" s="335" t="s">
        <v>451</v>
      </c>
      <c r="E11" s="335"/>
      <c r="F11" s="335"/>
      <c r="G11" s="335"/>
      <c r="H11" s="335"/>
      <c r="I11" s="335"/>
      <c r="J11" s="335"/>
      <c r="K11" s="218"/>
    </row>
    <row r="12" spans="2:11" ht="12.75" customHeight="1">
      <c r="B12" s="221"/>
      <c r="C12" s="222"/>
      <c r="D12" s="222"/>
      <c r="E12" s="222"/>
      <c r="F12" s="222"/>
      <c r="G12" s="222"/>
      <c r="H12" s="222"/>
      <c r="I12" s="222"/>
      <c r="J12" s="222"/>
      <c r="K12" s="218"/>
    </row>
    <row r="13" spans="2:11" ht="15" customHeight="1">
      <c r="B13" s="221"/>
      <c r="C13" s="222"/>
      <c r="D13" s="335" t="s">
        <v>452</v>
      </c>
      <c r="E13" s="335"/>
      <c r="F13" s="335"/>
      <c r="G13" s="335"/>
      <c r="H13" s="335"/>
      <c r="I13" s="335"/>
      <c r="J13" s="335"/>
      <c r="K13" s="218"/>
    </row>
    <row r="14" spans="2:11" ht="15" customHeight="1">
      <c r="B14" s="221"/>
      <c r="C14" s="222"/>
      <c r="D14" s="335" t="s">
        <v>453</v>
      </c>
      <c r="E14" s="335"/>
      <c r="F14" s="335"/>
      <c r="G14" s="335"/>
      <c r="H14" s="335"/>
      <c r="I14" s="335"/>
      <c r="J14" s="335"/>
      <c r="K14" s="218"/>
    </row>
    <row r="15" spans="2:11" ht="15" customHeight="1">
      <c r="B15" s="221"/>
      <c r="C15" s="222"/>
      <c r="D15" s="335" t="s">
        <v>454</v>
      </c>
      <c r="E15" s="335"/>
      <c r="F15" s="335"/>
      <c r="G15" s="335"/>
      <c r="H15" s="335"/>
      <c r="I15" s="335"/>
      <c r="J15" s="335"/>
      <c r="K15" s="218"/>
    </row>
    <row r="16" spans="2:11" ht="15" customHeight="1">
      <c r="B16" s="221"/>
      <c r="C16" s="222"/>
      <c r="D16" s="222"/>
      <c r="E16" s="223" t="s">
        <v>84</v>
      </c>
      <c r="F16" s="335" t="s">
        <v>455</v>
      </c>
      <c r="G16" s="335"/>
      <c r="H16" s="335"/>
      <c r="I16" s="335"/>
      <c r="J16" s="335"/>
      <c r="K16" s="218"/>
    </row>
    <row r="17" spans="2:11" ht="15" customHeight="1">
      <c r="B17" s="221"/>
      <c r="C17" s="222"/>
      <c r="D17" s="222"/>
      <c r="E17" s="223" t="s">
        <v>456</v>
      </c>
      <c r="F17" s="335" t="s">
        <v>457</v>
      </c>
      <c r="G17" s="335"/>
      <c r="H17" s="335"/>
      <c r="I17" s="335"/>
      <c r="J17" s="335"/>
      <c r="K17" s="218"/>
    </row>
    <row r="18" spans="2:11" ht="15" customHeight="1">
      <c r="B18" s="221"/>
      <c r="C18" s="222"/>
      <c r="D18" s="222"/>
      <c r="E18" s="223" t="s">
        <v>458</v>
      </c>
      <c r="F18" s="335" t="s">
        <v>459</v>
      </c>
      <c r="G18" s="335"/>
      <c r="H18" s="335"/>
      <c r="I18" s="335"/>
      <c r="J18" s="335"/>
      <c r="K18" s="218"/>
    </row>
    <row r="19" spans="2:11" ht="15" customHeight="1">
      <c r="B19" s="221"/>
      <c r="C19" s="222"/>
      <c r="D19" s="222"/>
      <c r="E19" s="223" t="s">
        <v>460</v>
      </c>
      <c r="F19" s="335" t="s">
        <v>461</v>
      </c>
      <c r="G19" s="335"/>
      <c r="H19" s="335"/>
      <c r="I19" s="335"/>
      <c r="J19" s="335"/>
      <c r="K19" s="218"/>
    </row>
    <row r="20" spans="2:11" ht="15" customHeight="1">
      <c r="B20" s="221"/>
      <c r="C20" s="222"/>
      <c r="D20" s="222"/>
      <c r="E20" s="223" t="s">
        <v>462</v>
      </c>
      <c r="F20" s="335" t="s">
        <v>463</v>
      </c>
      <c r="G20" s="335"/>
      <c r="H20" s="335"/>
      <c r="I20" s="335"/>
      <c r="J20" s="335"/>
      <c r="K20" s="218"/>
    </row>
    <row r="21" spans="2:11" ht="15" customHeight="1">
      <c r="B21" s="221"/>
      <c r="C21" s="222"/>
      <c r="D21" s="222"/>
      <c r="E21" s="223" t="s">
        <v>464</v>
      </c>
      <c r="F21" s="335" t="s">
        <v>465</v>
      </c>
      <c r="G21" s="335"/>
      <c r="H21" s="335"/>
      <c r="I21" s="335"/>
      <c r="J21" s="335"/>
      <c r="K21" s="218"/>
    </row>
    <row r="22" spans="2:11" ht="12.75" customHeight="1">
      <c r="B22" s="221"/>
      <c r="C22" s="222"/>
      <c r="D22" s="222"/>
      <c r="E22" s="222"/>
      <c r="F22" s="222"/>
      <c r="G22" s="222"/>
      <c r="H22" s="222"/>
      <c r="I22" s="222"/>
      <c r="J22" s="222"/>
      <c r="K22" s="218"/>
    </row>
    <row r="23" spans="2:11" ht="15" customHeight="1">
      <c r="B23" s="221"/>
      <c r="C23" s="335" t="s">
        <v>466</v>
      </c>
      <c r="D23" s="335"/>
      <c r="E23" s="335"/>
      <c r="F23" s="335"/>
      <c r="G23" s="335"/>
      <c r="H23" s="335"/>
      <c r="I23" s="335"/>
      <c r="J23" s="335"/>
      <c r="K23" s="218"/>
    </row>
    <row r="24" spans="2:11" ht="15" customHeight="1">
      <c r="B24" s="221"/>
      <c r="C24" s="335" t="s">
        <v>467</v>
      </c>
      <c r="D24" s="335"/>
      <c r="E24" s="335"/>
      <c r="F24" s="335"/>
      <c r="G24" s="335"/>
      <c r="H24" s="335"/>
      <c r="I24" s="335"/>
      <c r="J24" s="335"/>
      <c r="K24" s="218"/>
    </row>
    <row r="25" spans="2:11" ht="15" customHeight="1">
      <c r="B25" s="221"/>
      <c r="C25" s="220"/>
      <c r="D25" s="335" t="s">
        <v>468</v>
      </c>
      <c r="E25" s="335"/>
      <c r="F25" s="335"/>
      <c r="G25" s="335"/>
      <c r="H25" s="335"/>
      <c r="I25" s="335"/>
      <c r="J25" s="335"/>
      <c r="K25" s="218"/>
    </row>
    <row r="26" spans="2:11" ht="15" customHeight="1">
      <c r="B26" s="221"/>
      <c r="C26" s="222"/>
      <c r="D26" s="335" t="s">
        <v>469</v>
      </c>
      <c r="E26" s="335"/>
      <c r="F26" s="335"/>
      <c r="G26" s="335"/>
      <c r="H26" s="335"/>
      <c r="I26" s="335"/>
      <c r="J26" s="335"/>
      <c r="K26" s="218"/>
    </row>
    <row r="27" spans="2:11" ht="12.75" customHeight="1">
      <c r="B27" s="221"/>
      <c r="C27" s="222"/>
      <c r="D27" s="222"/>
      <c r="E27" s="222"/>
      <c r="F27" s="222"/>
      <c r="G27" s="222"/>
      <c r="H27" s="222"/>
      <c r="I27" s="222"/>
      <c r="J27" s="222"/>
      <c r="K27" s="218"/>
    </row>
    <row r="28" spans="2:11" ht="15" customHeight="1">
      <c r="B28" s="221"/>
      <c r="C28" s="222"/>
      <c r="D28" s="335" t="s">
        <v>470</v>
      </c>
      <c r="E28" s="335"/>
      <c r="F28" s="335"/>
      <c r="G28" s="335"/>
      <c r="H28" s="335"/>
      <c r="I28" s="335"/>
      <c r="J28" s="335"/>
      <c r="K28" s="218"/>
    </row>
    <row r="29" spans="2:11" ht="15" customHeight="1">
      <c r="B29" s="221"/>
      <c r="C29" s="222"/>
      <c r="D29" s="335" t="s">
        <v>471</v>
      </c>
      <c r="E29" s="335"/>
      <c r="F29" s="335"/>
      <c r="G29" s="335"/>
      <c r="H29" s="335"/>
      <c r="I29" s="335"/>
      <c r="J29" s="335"/>
      <c r="K29" s="218"/>
    </row>
    <row r="30" spans="2:11" ht="12.75" customHeight="1">
      <c r="B30" s="221"/>
      <c r="C30" s="222"/>
      <c r="D30" s="222"/>
      <c r="E30" s="222"/>
      <c r="F30" s="222"/>
      <c r="G30" s="222"/>
      <c r="H30" s="222"/>
      <c r="I30" s="222"/>
      <c r="J30" s="222"/>
      <c r="K30" s="218"/>
    </row>
    <row r="31" spans="2:11" ht="15" customHeight="1">
      <c r="B31" s="221"/>
      <c r="C31" s="222"/>
      <c r="D31" s="335" t="s">
        <v>472</v>
      </c>
      <c r="E31" s="335"/>
      <c r="F31" s="335"/>
      <c r="G31" s="335"/>
      <c r="H31" s="335"/>
      <c r="I31" s="335"/>
      <c r="J31" s="335"/>
      <c r="K31" s="218"/>
    </row>
    <row r="32" spans="2:11" ht="15" customHeight="1">
      <c r="B32" s="221"/>
      <c r="C32" s="222"/>
      <c r="D32" s="335" t="s">
        <v>473</v>
      </c>
      <c r="E32" s="335"/>
      <c r="F32" s="335"/>
      <c r="G32" s="335"/>
      <c r="H32" s="335"/>
      <c r="I32" s="335"/>
      <c r="J32" s="335"/>
      <c r="K32" s="218"/>
    </row>
    <row r="33" spans="2:11" ht="15" customHeight="1">
      <c r="B33" s="221"/>
      <c r="C33" s="222"/>
      <c r="D33" s="335" t="s">
        <v>474</v>
      </c>
      <c r="E33" s="335"/>
      <c r="F33" s="335"/>
      <c r="G33" s="335"/>
      <c r="H33" s="335"/>
      <c r="I33" s="335"/>
      <c r="J33" s="335"/>
      <c r="K33" s="218"/>
    </row>
    <row r="34" spans="2:11" ht="15" customHeight="1">
      <c r="B34" s="221"/>
      <c r="C34" s="222"/>
      <c r="D34" s="220"/>
      <c r="E34" s="224" t="s">
        <v>116</v>
      </c>
      <c r="F34" s="220"/>
      <c r="G34" s="335" t="s">
        <v>475</v>
      </c>
      <c r="H34" s="335"/>
      <c r="I34" s="335"/>
      <c r="J34" s="335"/>
      <c r="K34" s="218"/>
    </row>
    <row r="35" spans="2:11" ht="30.75" customHeight="1">
      <c r="B35" s="221"/>
      <c r="C35" s="222"/>
      <c r="D35" s="220"/>
      <c r="E35" s="224" t="s">
        <v>476</v>
      </c>
      <c r="F35" s="220"/>
      <c r="G35" s="335" t="s">
        <v>477</v>
      </c>
      <c r="H35" s="335"/>
      <c r="I35" s="335"/>
      <c r="J35" s="335"/>
      <c r="K35" s="218"/>
    </row>
    <row r="36" spans="2:11" ht="15" customHeight="1">
      <c r="B36" s="221"/>
      <c r="C36" s="222"/>
      <c r="D36" s="220"/>
      <c r="E36" s="224" t="s">
        <v>58</v>
      </c>
      <c r="F36" s="220"/>
      <c r="G36" s="335" t="s">
        <v>478</v>
      </c>
      <c r="H36" s="335"/>
      <c r="I36" s="335"/>
      <c r="J36" s="335"/>
      <c r="K36" s="218"/>
    </row>
    <row r="37" spans="2:11" ht="15" customHeight="1">
      <c r="B37" s="221"/>
      <c r="C37" s="222"/>
      <c r="D37" s="220"/>
      <c r="E37" s="224" t="s">
        <v>117</v>
      </c>
      <c r="F37" s="220"/>
      <c r="G37" s="335" t="s">
        <v>479</v>
      </c>
      <c r="H37" s="335"/>
      <c r="I37" s="335"/>
      <c r="J37" s="335"/>
      <c r="K37" s="218"/>
    </row>
    <row r="38" spans="2:11" ht="15" customHeight="1">
      <c r="B38" s="221"/>
      <c r="C38" s="222"/>
      <c r="D38" s="220"/>
      <c r="E38" s="224" t="s">
        <v>118</v>
      </c>
      <c r="F38" s="220"/>
      <c r="G38" s="335" t="s">
        <v>480</v>
      </c>
      <c r="H38" s="335"/>
      <c r="I38" s="335"/>
      <c r="J38" s="335"/>
      <c r="K38" s="218"/>
    </row>
    <row r="39" spans="2:11" ht="15" customHeight="1">
      <c r="B39" s="221"/>
      <c r="C39" s="222"/>
      <c r="D39" s="220"/>
      <c r="E39" s="224" t="s">
        <v>119</v>
      </c>
      <c r="F39" s="220"/>
      <c r="G39" s="335" t="s">
        <v>481</v>
      </c>
      <c r="H39" s="335"/>
      <c r="I39" s="335"/>
      <c r="J39" s="335"/>
      <c r="K39" s="218"/>
    </row>
    <row r="40" spans="2:11" ht="15" customHeight="1">
      <c r="B40" s="221"/>
      <c r="C40" s="222"/>
      <c r="D40" s="220"/>
      <c r="E40" s="224" t="s">
        <v>482</v>
      </c>
      <c r="F40" s="220"/>
      <c r="G40" s="335" t="s">
        <v>483</v>
      </c>
      <c r="H40" s="335"/>
      <c r="I40" s="335"/>
      <c r="J40" s="335"/>
      <c r="K40" s="218"/>
    </row>
    <row r="41" spans="2:11" ht="15" customHeight="1">
      <c r="B41" s="221"/>
      <c r="C41" s="222"/>
      <c r="D41" s="220"/>
      <c r="E41" s="224"/>
      <c r="F41" s="220"/>
      <c r="G41" s="335" t="s">
        <v>484</v>
      </c>
      <c r="H41" s="335"/>
      <c r="I41" s="335"/>
      <c r="J41" s="335"/>
      <c r="K41" s="218"/>
    </row>
    <row r="42" spans="2:11" ht="15" customHeight="1">
      <c r="B42" s="221"/>
      <c r="C42" s="222"/>
      <c r="D42" s="220"/>
      <c r="E42" s="224" t="s">
        <v>485</v>
      </c>
      <c r="F42" s="220"/>
      <c r="G42" s="335" t="s">
        <v>486</v>
      </c>
      <c r="H42" s="335"/>
      <c r="I42" s="335"/>
      <c r="J42" s="335"/>
      <c r="K42" s="218"/>
    </row>
    <row r="43" spans="2:11" ht="15" customHeight="1">
      <c r="B43" s="221"/>
      <c r="C43" s="222"/>
      <c r="D43" s="220"/>
      <c r="E43" s="224" t="s">
        <v>121</v>
      </c>
      <c r="F43" s="220"/>
      <c r="G43" s="335" t="s">
        <v>487</v>
      </c>
      <c r="H43" s="335"/>
      <c r="I43" s="335"/>
      <c r="J43" s="335"/>
      <c r="K43" s="218"/>
    </row>
    <row r="44" spans="2:11" ht="12.75" customHeight="1">
      <c r="B44" s="221"/>
      <c r="C44" s="222"/>
      <c r="D44" s="220"/>
      <c r="E44" s="220"/>
      <c r="F44" s="220"/>
      <c r="G44" s="220"/>
      <c r="H44" s="220"/>
      <c r="I44" s="220"/>
      <c r="J44" s="220"/>
      <c r="K44" s="218"/>
    </row>
    <row r="45" spans="2:11" ht="15" customHeight="1">
      <c r="B45" s="221"/>
      <c r="C45" s="222"/>
      <c r="D45" s="335" t="s">
        <v>488</v>
      </c>
      <c r="E45" s="335"/>
      <c r="F45" s="335"/>
      <c r="G45" s="335"/>
      <c r="H45" s="335"/>
      <c r="I45" s="335"/>
      <c r="J45" s="335"/>
      <c r="K45" s="218"/>
    </row>
    <row r="46" spans="2:11" ht="15" customHeight="1">
      <c r="B46" s="221"/>
      <c r="C46" s="222"/>
      <c r="D46" s="222"/>
      <c r="E46" s="335" t="s">
        <v>489</v>
      </c>
      <c r="F46" s="335"/>
      <c r="G46" s="335"/>
      <c r="H46" s="335"/>
      <c r="I46" s="335"/>
      <c r="J46" s="335"/>
      <c r="K46" s="218"/>
    </row>
    <row r="47" spans="2:11" ht="15" customHeight="1">
      <c r="B47" s="221"/>
      <c r="C47" s="222"/>
      <c r="D47" s="222"/>
      <c r="E47" s="335" t="s">
        <v>490</v>
      </c>
      <c r="F47" s="335"/>
      <c r="G47" s="335"/>
      <c r="H47" s="335"/>
      <c r="I47" s="335"/>
      <c r="J47" s="335"/>
      <c r="K47" s="218"/>
    </row>
    <row r="48" spans="2:11" ht="15" customHeight="1">
      <c r="B48" s="221"/>
      <c r="C48" s="222"/>
      <c r="D48" s="222"/>
      <c r="E48" s="335" t="s">
        <v>491</v>
      </c>
      <c r="F48" s="335"/>
      <c r="G48" s="335"/>
      <c r="H48" s="335"/>
      <c r="I48" s="335"/>
      <c r="J48" s="335"/>
      <c r="K48" s="218"/>
    </row>
    <row r="49" spans="2:11" ht="15" customHeight="1">
      <c r="B49" s="221"/>
      <c r="C49" s="222"/>
      <c r="D49" s="335" t="s">
        <v>492</v>
      </c>
      <c r="E49" s="335"/>
      <c r="F49" s="335"/>
      <c r="G49" s="335"/>
      <c r="H49" s="335"/>
      <c r="I49" s="335"/>
      <c r="J49" s="335"/>
      <c r="K49" s="218"/>
    </row>
    <row r="50" spans="2:11" ht="25.5" customHeight="1">
      <c r="B50" s="217"/>
      <c r="C50" s="337" t="s">
        <v>493</v>
      </c>
      <c r="D50" s="337"/>
      <c r="E50" s="337"/>
      <c r="F50" s="337"/>
      <c r="G50" s="337"/>
      <c r="H50" s="337"/>
      <c r="I50" s="337"/>
      <c r="J50" s="337"/>
      <c r="K50" s="218"/>
    </row>
    <row r="51" spans="2:11" ht="5.25" customHeight="1">
      <c r="B51" s="217"/>
      <c r="C51" s="219"/>
      <c r="D51" s="219"/>
      <c r="E51" s="219"/>
      <c r="F51" s="219"/>
      <c r="G51" s="219"/>
      <c r="H51" s="219"/>
      <c r="I51" s="219"/>
      <c r="J51" s="219"/>
      <c r="K51" s="218"/>
    </row>
    <row r="52" spans="2:11" ht="15" customHeight="1">
      <c r="B52" s="217"/>
      <c r="C52" s="335" t="s">
        <v>494</v>
      </c>
      <c r="D52" s="335"/>
      <c r="E52" s="335"/>
      <c r="F52" s="335"/>
      <c r="G52" s="335"/>
      <c r="H52" s="335"/>
      <c r="I52" s="335"/>
      <c r="J52" s="335"/>
      <c r="K52" s="218"/>
    </row>
    <row r="53" spans="2:11" ht="15" customHeight="1">
      <c r="B53" s="217"/>
      <c r="C53" s="335" t="s">
        <v>495</v>
      </c>
      <c r="D53" s="335"/>
      <c r="E53" s="335"/>
      <c r="F53" s="335"/>
      <c r="G53" s="335"/>
      <c r="H53" s="335"/>
      <c r="I53" s="335"/>
      <c r="J53" s="335"/>
      <c r="K53" s="218"/>
    </row>
    <row r="54" spans="2:11" ht="12.75" customHeight="1">
      <c r="B54" s="217"/>
      <c r="C54" s="220"/>
      <c r="D54" s="220"/>
      <c r="E54" s="220"/>
      <c r="F54" s="220"/>
      <c r="G54" s="220"/>
      <c r="H54" s="220"/>
      <c r="I54" s="220"/>
      <c r="J54" s="220"/>
      <c r="K54" s="218"/>
    </row>
    <row r="55" spans="2:11" ht="15" customHeight="1">
      <c r="B55" s="217"/>
      <c r="C55" s="335" t="s">
        <v>496</v>
      </c>
      <c r="D55" s="335"/>
      <c r="E55" s="335"/>
      <c r="F55" s="335"/>
      <c r="G55" s="335"/>
      <c r="H55" s="335"/>
      <c r="I55" s="335"/>
      <c r="J55" s="335"/>
      <c r="K55" s="218"/>
    </row>
    <row r="56" spans="2:11" ht="15" customHeight="1">
      <c r="B56" s="217"/>
      <c r="C56" s="222"/>
      <c r="D56" s="335" t="s">
        <v>497</v>
      </c>
      <c r="E56" s="335"/>
      <c r="F56" s="335"/>
      <c r="G56" s="335"/>
      <c r="H56" s="335"/>
      <c r="I56" s="335"/>
      <c r="J56" s="335"/>
      <c r="K56" s="218"/>
    </row>
    <row r="57" spans="2:11" ht="15" customHeight="1">
      <c r="B57" s="217"/>
      <c r="C57" s="222"/>
      <c r="D57" s="335" t="s">
        <v>498</v>
      </c>
      <c r="E57" s="335"/>
      <c r="F57" s="335"/>
      <c r="G57" s="335"/>
      <c r="H57" s="335"/>
      <c r="I57" s="335"/>
      <c r="J57" s="335"/>
      <c r="K57" s="218"/>
    </row>
    <row r="58" spans="2:11" ht="15" customHeight="1">
      <c r="B58" s="217"/>
      <c r="C58" s="222"/>
      <c r="D58" s="335" t="s">
        <v>499</v>
      </c>
      <c r="E58" s="335"/>
      <c r="F58" s="335"/>
      <c r="G58" s="335"/>
      <c r="H58" s="335"/>
      <c r="I58" s="335"/>
      <c r="J58" s="335"/>
      <c r="K58" s="218"/>
    </row>
    <row r="59" spans="2:11" ht="15" customHeight="1">
      <c r="B59" s="217"/>
      <c r="C59" s="222"/>
      <c r="D59" s="335" t="s">
        <v>500</v>
      </c>
      <c r="E59" s="335"/>
      <c r="F59" s="335"/>
      <c r="G59" s="335"/>
      <c r="H59" s="335"/>
      <c r="I59" s="335"/>
      <c r="J59" s="335"/>
      <c r="K59" s="218"/>
    </row>
    <row r="60" spans="2:11" ht="15" customHeight="1">
      <c r="B60" s="217"/>
      <c r="C60" s="222"/>
      <c r="D60" s="339" t="s">
        <v>501</v>
      </c>
      <c r="E60" s="339"/>
      <c r="F60" s="339"/>
      <c r="G60" s="339"/>
      <c r="H60" s="339"/>
      <c r="I60" s="339"/>
      <c r="J60" s="339"/>
      <c r="K60" s="218"/>
    </row>
    <row r="61" spans="2:11" ht="15" customHeight="1">
      <c r="B61" s="217"/>
      <c r="C61" s="222"/>
      <c r="D61" s="335" t="s">
        <v>502</v>
      </c>
      <c r="E61" s="335"/>
      <c r="F61" s="335"/>
      <c r="G61" s="335"/>
      <c r="H61" s="335"/>
      <c r="I61" s="335"/>
      <c r="J61" s="335"/>
      <c r="K61" s="218"/>
    </row>
    <row r="62" spans="2:11" ht="12.75" customHeight="1">
      <c r="B62" s="217"/>
      <c r="C62" s="222"/>
      <c r="D62" s="222"/>
      <c r="E62" s="225"/>
      <c r="F62" s="222"/>
      <c r="G62" s="222"/>
      <c r="H62" s="222"/>
      <c r="I62" s="222"/>
      <c r="J62" s="222"/>
      <c r="K62" s="218"/>
    </row>
    <row r="63" spans="2:11" ht="15" customHeight="1">
      <c r="B63" s="217"/>
      <c r="C63" s="222"/>
      <c r="D63" s="335" t="s">
        <v>503</v>
      </c>
      <c r="E63" s="335"/>
      <c r="F63" s="335"/>
      <c r="G63" s="335"/>
      <c r="H63" s="335"/>
      <c r="I63" s="335"/>
      <c r="J63" s="335"/>
      <c r="K63" s="218"/>
    </row>
    <row r="64" spans="2:11" ht="15" customHeight="1">
      <c r="B64" s="217"/>
      <c r="C64" s="222"/>
      <c r="D64" s="339" t="s">
        <v>504</v>
      </c>
      <c r="E64" s="339"/>
      <c r="F64" s="339"/>
      <c r="G64" s="339"/>
      <c r="H64" s="339"/>
      <c r="I64" s="339"/>
      <c r="J64" s="339"/>
      <c r="K64" s="218"/>
    </row>
    <row r="65" spans="2:11" ht="15" customHeight="1">
      <c r="B65" s="217"/>
      <c r="C65" s="222"/>
      <c r="D65" s="335" t="s">
        <v>505</v>
      </c>
      <c r="E65" s="335"/>
      <c r="F65" s="335"/>
      <c r="G65" s="335"/>
      <c r="H65" s="335"/>
      <c r="I65" s="335"/>
      <c r="J65" s="335"/>
      <c r="K65" s="218"/>
    </row>
    <row r="66" spans="2:11" ht="15" customHeight="1">
      <c r="B66" s="217"/>
      <c r="C66" s="222"/>
      <c r="D66" s="335" t="s">
        <v>506</v>
      </c>
      <c r="E66" s="335"/>
      <c r="F66" s="335"/>
      <c r="G66" s="335"/>
      <c r="H66" s="335"/>
      <c r="I66" s="335"/>
      <c r="J66" s="335"/>
      <c r="K66" s="218"/>
    </row>
    <row r="67" spans="2:11" ht="15" customHeight="1">
      <c r="B67" s="217"/>
      <c r="C67" s="222"/>
      <c r="D67" s="335" t="s">
        <v>507</v>
      </c>
      <c r="E67" s="335"/>
      <c r="F67" s="335"/>
      <c r="G67" s="335"/>
      <c r="H67" s="335"/>
      <c r="I67" s="335"/>
      <c r="J67" s="335"/>
      <c r="K67" s="218"/>
    </row>
    <row r="68" spans="2:11" ht="15" customHeight="1">
      <c r="B68" s="217"/>
      <c r="C68" s="222"/>
      <c r="D68" s="335" t="s">
        <v>508</v>
      </c>
      <c r="E68" s="335"/>
      <c r="F68" s="335"/>
      <c r="G68" s="335"/>
      <c r="H68" s="335"/>
      <c r="I68" s="335"/>
      <c r="J68" s="335"/>
      <c r="K68" s="218"/>
    </row>
    <row r="69" spans="2:11" ht="12.75" customHeight="1">
      <c r="B69" s="226"/>
      <c r="C69" s="227"/>
      <c r="D69" s="227"/>
      <c r="E69" s="227"/>
      <c r="F69" s="227"/>
      <c r="G69" s="227"/>
      <c r="H69" s="227"/>
      <c r="I69" s="227"/>
      <c r="J69" s="227"/>
      <c r="K69" s="228"/>
    </row>
    <row r="70" spans="2:11" ht="18.75" customHeight="1">
      <c r="B70" s="229"/>
      <c r="C70" s="229"/>
      <c r="D70" s="229"/>
      <c r="E70" s="229"/>
      <c r="F70" s="229"/>
      <c r="G70" s="229"/>
      <c r="H70" s="229"/>
      <c r="I70" s="229"/>
      <c r="J70" s="229"/>
      <c r="K70" s="230"/>
    </row>
    <row r="71" spans="2:11" ht="18.75" customHeight="1">
      <c r="B71" s="230"/>
      <c r="C71" s="230"/>
      <c r="D71" s="230"/>
      <c r="E71" s="230"/>
      <c r="F71" s="230"/>
      <c r="G71" s="230"/>
      <c r="H71" s="230"/>
      <c r="I71" s="230"/>
      <c r="J71" s="230"/>
      <c r="K71" s="230"/>
    </row>
    <row r="72" spans="2:11" ht="7.5" customHeight="1">
      <c r="B72" s="231"/>
      <c r="C72" s="232"/>
      <c r="D72" s="232"/>
      <c r="E72" s="232"/>
      <c r="F72" s="232"/>
      <c r="G72" s="232"/>
      <c r="H72" s="232"/>
      <c r="I72" s="232"/>
      <c r="J72" s="232"/>
      <c r="K72" s="233"/>
    </row>
    <row r="73" spans="2:11" ht="45" customHeight="1">
      <c r="B73" s="234"/>
      <c r="C73" s="340" t="s">
        <v>95</v>
      </c>
      <c r="D73" s="340"/>
      <c r="E73" s="340"/>
      <c r="F73" s="340"/>
      <c r="G73" s="340"/>
      <c r="H73" s="340"/>
      <c r="I73" s="340"/>
      <c r="J73" s="340"/>
      <c r="K73" s="235"/>
    </row>
    <row r="74" spans="2:11" ht="17.25" customHeight="1">
      <c r="B74" s="234"/>
      <c r="C74" s="236" t="s">
        <v>509</v>
      </c>
      <c r="D74" s="236"/>
      <c r="E74" s="236"/>
      <c r="F74" s="236" t="s">
        <v>510</v>
      </c>
      <c r="G74" s="237"/>
      <c r="H74" s="236" t="s">
        <v>117</v>
      </c>
      <c r="I74" s="236" t="s">
        <v>62</v>
      </c>
      <c r="J74" s="236" t="s">
        <v>511</v>
      </c>
      <c r="K74" s="235"/>
    </row>
    <row r="75" spans="2:11" ht="17.25" customHeight="1">
      <c r="B75" s="234"/>
      <c r="C75" s="238" t="s">
        <v>512</v>
      </c>
      <c r="D75" s="238"/>
      <c r="E75" s="238"/>
      <c r="F75" s="239" t="s">
        <v>513</v>
      </c>
      <c r="G75" s="240"/>
      <c r="H75" s="238"/>
      <c r="I75" s="238"/>
      <c r="J75" s="238" t="s">
        <v>514</v>
      </c>
      <c r="K75" s="235"/>
    </row>
    <row r="76" spans="2:11" ht="5.25" customHeight="1">
      <c r="B76" s="234"/>
      <c r="C76" s="241"/>
      <c r="D76" s="241"/>
      <c r="E76" s="241"/>
      <c r="F76" s="241"/>
      <c r="G76" s="242"/>
      <c r="H76" s="241"/>
      <c r="I76" s="241"/>
      <c r="J76" s="241"/>
      <c r="K76" s="235"/>
    </row>
    <row r="77" spans="2:11" ht="15" customHeight="1">
      <c r="B77" s="234"/>
      <c r="C77" s="224" t="s">
        <v>58</v>
      </c>
      <c r="D77" s="241"/>
      <c r="E77" s="241"/>
      <c r="F77" s="243" t="s">
        <v>515</v>
      </c>
      <c r="G77" s="242"/>
      <c r="H77" s="224" t="s">
        <v>516</v>
      </c>
      <c r="I77" s="224" t="s">
        <v>517</v>
      </c>
      <c r="J77" s="224">
        <v>20</v>
      </c>
      <c r="K77" s="235"/>
    </row>
    <row r="78" spans="2:11" ht="15" customHeight="1">
      <c r="B78" s="234"/>
      <c r="C78" s="224" t="s">
        <v>518</v>
      </c>
      <c r="D78" s="224"/>
      <c r="E78" s="224"/>
      <c r="F78" s="243" t="s">
        <v>515</v>
      </c>
      <c r="G78" s="242"/>
      <c r="H78" s="224" t="s">
        <v>519</v>
      </c>
      <c r="I78" s="224" t="s">
        <v>517</v>
      </c>
      <c r="J78" s="224">
        <v>120</v>
      </c>
      <c r="K78" s="235"/>
    </row>
    <row r="79" spans="2:11" ht="15" customHeight="1">
      <c r="B79" s="244"/>
      <c r="C79" s="224" t="s">
        <v>520</v>
      </c>
      <c r="D79" s="224"/>
      <c r="E79" s="224"/>
      <c r="F79" s="243" t="s">
        <v>521</v>
      </c>
      <c r="G79" s="242"/>
      <c r="H79" s="224" t="s">
        <v>522</v>
      </c>
      <c r="I79" s="224" t="s">
        <v>517</v>
      </c>
      <c r="J79" s="224">
        <v>50</v>
      </c>
      <c r="K79" s="235"/>
    </row>
    <row r="80" spans="2:11" ht="15" customHeight="1">
      <c r="B80" s="244"/>
      <c r="C80" s="224" t="s">
        <v>523</v>
      </c>
      <c r="D80" s="224"/>
      <c r="E80" s="224"/>
      <c r="F80" s="243" t="s">
        <v>515</v>
      </c>
      <c r="G80" s="242"/>
      <c r="H80" s="224" t="s">
        <v>524</v>
      </c>
      <c r="I80" s="224" t="s">
        <v>525</v>
      </c>
      <c r="J80" s="224"/>
      <c r="K80" s="235"/>
    </row>
    <row r="81" spans="2:11" ht="15" customHeight="1">
      <c r="B81" s="244"/>
      <c r="C81" s="245" t="s">
        <v>526</v>
      </c>
      <c r="D81" s="245"/>
      <c r="E81" s="245"/>
      <c r="F81" s="246" t="s">
        <v>521</v>
      </c>
      <c r="G81" s="245"/>
      <c r="H81" s="245" t="s">
        <v>527</v>
      </c>
      <c r="I81" s="245" t="s">
        <v>517</v>
      </c>
      <c r="J81" s="245">
        <v>15</v>
      </c>
      <c r="K81" s="235"/>
    </row>
    <row r="82" spans="2:11" ht="15" customHeight="1">
      <c r="B82" s="244"/>
      <c r="C82" s="245" t="s">
        <v>528</v>
      </c>
      <c r="D82" s="245"/>
      <c r="E82" s="245"/>
      <c r="F82" s="246" t="s">
        <v>521</v>
      </c>
      <c r="G82" s="245"/>
      <c r="H82" s="245" t="s">
        <v>529</v>
      </c>
      <c r="I82" s="245" t="s">
        <v>517</v>
      </c>
      <c r="J82" s="245">
        <v>15</v>
      </c>
      <c r="K82" s="235"/>
    </row>
    <row r="83" spans="2:11" ht="15" customHeight="1">
      <c r="B83" s="244"/>
      <c r="C83" s="245" t="s">
        <v>530</v>
      </c>
      <c r="D83" s="245"/>
      <c r="E83" s="245"/>
      <c r="F83" s="246" t="s">
        <v>521</v>
      </c>
      <c r="G83" s="245"/>
      <c r="H83" s="245" t="s">
        <v>531</v>
      </c>
      <c r="I83" s="245" t="s">
        <v>517</v>
      </c>
      <c r="J83" s="245">
        <v>20</v>
      </c>
      <c r="K83" s="235"/>
    </row>
    <row r="84" spans="2:11" ht="15" customHeight="1">
      <c r="B84" s="244"/>
      <c r="C84" s="245" t="s">
        <v>532</v>
      </c>
      <c r="D84" s="245"/>
      <c r="E84" s="245"/>
      <c r="F84" s="246" t="s">
        <v>521</v>
      </c>
      <c r="G84" s="245"/>
      <c r="H84" s="245" t="s">
        <v>533</v>
      </c>
      <c r="I84" s="245" t="s">
        <v>517</v>
      </c>
      <c r="J84" s="245">
        <v>20</v>
      </c>
      <c r="K84" s="235"/>
    </row>
    <row r="85" spans="2:11" ht="15" customHeight="1">
      <c r="B85" s="244"/>
      <c r="C85" s="224" t="s">
        <v>534</v>
      </c>
      <c r="D85" s="224"/>
      <c r="E85" s="224"/>
      <c r="F85" s="243" t="s">
        <v>521</v>
      </c>
      <c r="G85" s="242"/>
      <c r="H85" s="224" t="s">
        <v>535</v>
      </c>
      <c r="I85" s="224" t="s">
        <v>517</v>
      </c>
      <c r="J85" s="224">
        <v>50</v>
      </c>
      <c r="K85" s="235"/>
    </row>
    <row r="86" spans="2:11" ht="15" customHeight="1">
      <c r="B86" s="244"/>
      <c r="C86" s="224" t="s">
        <v>536</v>
      </c>
      <c r="D86" s="224"/>
      <c r="E86" s="224"/>
      <c r="F86" s="243" t="s">
        <v>521</v>
      </c>
      <c r="G86" s="242"/>
      <c r="H86" s="224" t="s">
        <v>537</v>
      </c>
      <c r="I86" s="224" t="s">
        <v>517</v>
      </c>
      <c r="J86" s="224">
        <v>20</v>
      </c>
      <c r="K86" s="235"/>
    </row>
    <row r="87" spans="2:11" ht="15" customHeight="1">
      <c r="B87" s="244"/>
      <c r="C87" s="224" t="s">
        <v>538</v>
      </c>
      <c r="D87" s="224"/>
      <c r="E87" s="224"/>
      <c r="F87" s="243" t="s">
        <v>521</v>
      </c>
      <c r="G87" s="242"/>
      <c r="H87" s="224" t="s">
        <v>539</v>
      </c>
      <c r="I87" s="224" t="s">
        <v>517</v>
      </c>
      <c r="J87" s="224">
        <v>20</v>
      </c>
      <c r="K87" s="235"/>
    </row>
    <row r="88" spans="2:11" ht="15" customHeight="1">
      <c r="B88" s="244"/>
      <c r="C88" s="224" t="s">
        <v>540</v>
      </c>
      <c r="D88" s="224"/>
      <c r="E88" s="224"/>
      <c r="F88" s="243" t="s">
        <v>521</v>
      </c>
      <c r="G88" s="242"/>
      <c r="H88" s="224" t="s">
        <v>541</v>
      </c>
      <c r="I88" s="224" t="s">
        <v>517</v>
      </c>
      <c r="J88" s="224">
        <v>50</v>
      </c>
      <c r="K88" s="235"/>
    </row>
    <row r="89" spans="2:11" ht="15" customHeight="1">
      <c r="B89" s="244"/>
      <c r="C89" s="224" t="s">
        <v>542</v>
      </c>
      <c r="D89" s="224"/>
      <c r="E89" s="224"/>
      <c r="F89" s="243" t="s">
        <v>521</v>
      </c>
      <c r="G89" s="242"/>
      <c r="H89" s="224" t="s">
        <v>542</v>
      </c>
      <c r="I89" s="224" t="s">
        <v>517</v>
      </c>
      <c r="J89" s="224">
        <v>50</v>
      </c>
      <c r="K89" s="235"/>
    </row>
    <row r="90" spans="2:11" ht="15" customHeight="1">
      <c r="B90" s="244"/>
      <c r="C90" s="224" t="s">
        <v>122</v>
      </c>
      <c r="D90" s="224"/>
      <c r="E90" s="224"/>
      <c r="F90" s="243" t="s">
        <v>521</v>
      </c>
      <c r="G90" s="242"/>
      <c r="H90" s="224" t="s">
        <v>543</v>
      </c>
      <c r="I90" s="224" t="s">
        <v>517</v>
      </c>
      <c r="J90" s="224">
        <v>255</v>
      </c>
      <c r="K90" s="235"/>
    </row>
    <row r="91" spans="2:11" ht="15" customHeight="1">
      <c r="B91" s="244"/>
      <c r="C91" s="224" t="s">
        <v>544</v>
      </c>
      <c r="D91" s="224"/>
      <c r="E91" s="224"/>
      <c r="F91" s="243" t="s">
        <v>515</v>
      </c>
      <c r="G91" s="242"/>
      <c r="H91" s="224" t="s">
        <v>545</v>
      </c>
      <c r="I91" s="224" t="s">
        <v>546</v>
      </c>
      <c r="J91" s="224"/>
      <c r="K91" s="235"/>
    </row>
    <row r="92" spans="2:11" ht="15" customHeight="1">
      <c r="B92" s="244"/>
      <c r="C92" s="224" t="s">
        <v>547</v>
      </c>
      <c r="D92" s="224"/>
      <c r="E92" s="224"/>
      <c r="F92" s="243" t="s">
        <v>515</v>
      </c>
      <c r="G92" s="242"/>
      <c r="H92" s="224" t="s">
        <v>548</v>
      </c>
      <c r="I92" s="224" t="s">
        <v>549</v>
      </c>
      <c r="J92" s="224"/>
      <c r="K92" s="235"/>
    </row>
    <row r="93" spans="2:11" ht="15" customHeight="1">
      <c r="B93" s="244"/>
      <c r="C93" s="224" t="s">
        <v>550</v>
      </c>
      <c r="D93" s="224"/>
      <c r="E93" s="224"/>
      <c r="F93" s="243" t="s">
        <v>515</v>
      </c>
      <c r="G93" s="242"/>
      <c r="H93" s="224" t="s">
        <v>550</v>
      </c>
      <c r="I93" s="224" t="s">
        <v>549</v>
      </c>
      <c r="J93" s="224"/>
      <c r="K93" s="235"/>
    </row>
    <row r="94" spans="2:11" ht="15" customHeight="1">
      <c r="B94" s="244"/>
      <c r="C94" s="224" t="s">
        <v>43</v>
      </c>
      <c r="D94" s="224"/>
      <c r="E94" s="224"/>
      <c r="F94" s="243" t="s">
        <v>515</v>
      </c>
      <c r="G94" s="242"/>
      <c r="H94" s="224" t="s">
        <v>551</v>
      </c>
      <c r="I94" s="224" t="s">
        <v>549</v>
      </c>
      <c r="J94" s="224"/>
      <c r="K94" s="235"/>
    </row>
    <row r="95" spans="2:11" ht="15" customHeight="1">
      <c r="B95" s="244"/>
      <c r="C95" s="224" t="s">
        <v>53</v>
      </c>
      <c r="D95" s="224"/>
      <c r="E95" s="224"/>
      <c r="F95" s="243" t="s">
        <v>515</v>
      </c>
      <c r="G95" s="242"/>
      <c r="H95" s="224" t="s">
        <v>552</v>
      </c>
      <c r="I95" s="224" t="s">
        <v>549</v>
      </c>
      <c r="J95" s="224"/>
      <c r="K95" s="235"/>
    </row>
    <row r="96" spans="2:11" ht="15" customHeight="1">
      <c r="B96" s="247"/>
      <c r="C96" s="248"/>
      <c r="D96" s="248"/>
      <c r="E96" s="248"/>
      <c r="F96" s="248"/>
      <c r="G96" s="248"/>
      <c r="H96" s="248"/>
      <c r="I96" s="248"/>
      <c r="J96" s="248"/>
      <c r="K96" s="249"/>
    </row>
    <row r="97" spans="2:11" ht="18.75" customHeight="1">
      <c r="B97" s="250"/>
      <c r="C97" s="251"/>
      <c r="D97" s="251"/>
      <c r="E97" s="251"/>
      <c r="F97" s="251"/>
      <c r="G97" s="251"/>
      <c r="H97" s="251"/>
      <c r="I97" s="251"/>
      <c r="J97" s="251"/>
      <c r="K97" s="250"/>
    </row>
    <row r="98" spans="2:11" ht="18.75" customHeight="1">
      <c r="B98" s="230"/>
      <c r="C98" s="230"/>
      <c r="D98" s="230"/>
      <c r="E98" s="230"/>
      <c r="F98" s="230"/>
      <c r="G98" s="230"/>
      <c r="H98" s="230"/>
      <c r="I98" s="230"/>
      <c r="J98" s="230"/>
      <c r="K98" s="230"/>
    </row>
    <row r="99" spans="2:11" ht="7.5" customHeight="1">
      <c r="B99" s="231"/>
      <c r="C99" s="232"/>
      <c r="D99" s="232"/>
      <c r="E99" s="232"/>
      <c r="F99" s="232"/>
      <c r="G99" s="232"/>
      <c r="H99" s="232"/>
      <c r="I99" s="232"/>
      <c r="J99" s="232"/>
      <c r="K99" s="233"/>
    </row>
    <row r="100" spans="2:11" ht="45" customHeight="1">
      <c r="B100" s="234"/>
      <c r="C100" s="340" t="s">
        <v>553</v>
      </c>
      <c r="D100" s="340"/>
      <c r="E100" s="340"/>
      <c r="F100" s="340"/>
      <c r="G100" s="340"/>
      <c r="H100" s="340"/>
      <c r="I100" s="340"/>
      <c r="J100" s="340"/>
      <c r="K100" s="235"/>
    </row>
    <row r="101" spans="2:11" ht="17.25" customHeight="1">
      <c r="B101" s="234"/>
      <c r="C101" s="236" t="s">
        <v>509</v>
      </c>
      <c r="D101" s="236"/>
      <c r="E101" s="236"/>
      <c r="F101" s="236" t="s">
        <v>510</v>
      </c>
      <c r="G101" s="237"/>
      <c r="H101" s="236" t="s">
        <v>117</v>
      </c>
      <c r="I101" s="236" t="s">
        <v>62</v>
      </c>
      <c r="J101" s="236" t="s">
        <v>511</v>
      </c>
      <c r="K101" s="235"/>
    </row>
    <row r="102" spans="2:11" ht="17.25" customHeight="1">
      <c r="B102" s="234"/>
      <c r="C102" s="238" t="s">
        <v>512</v>
      </c>
      <c r="D102" s="238"/>
      <c r="E102" s="238"/>
      <c r="F102" s="239" t="s">
        <v>513</v>
      </c>
      <c r="G102" s="240"/>
      <c r="H102" s="238"/>
      <c r="I102" s="238"/>
      <c r="J102" s="238" t="s">
        <v>514</v>
      </c>
      <c r="K102" s="235"/>
    </row>
    <row r="103" spans="2:11" ht="5.25" customHeight="1">
      <c r="B103" s="234"/>
      <c r="C103" s="236"/>
      <c r="D103" s="236"/>
      <c r="E103" s="236"/>
      <c r="F103" s="236"/>
      <c r="G103" s="252"/>
      <c r="H103" s="236"/>
      <c r="I103" s="236"/>
      <c r="J103" s="236"/>
      <c r="K103" s="235"/>
    </row>
    <row r="104" spans="2:11" ht="15" customHeight="1">
      <c r="B104" s="234"/>
      <c r="C104" s="224" t="s">
        <v>58</v>
      </c>
      <c r="D104" s="241"/>
      <c r="E104" s="241"/>
      <c r="F104" s="243" t="s">
        <v>515</v>
      </c>
      <c r="G104" s="252"/>
      <c r="H104" s="224" t="s">
        <v>554</v>
      </c>
      <c r="I104" s="224" t="s">
        <v>517</v>
      </c>
      <c r="J104" s="224">
        <v>20</v>
      </c>
      <c r="K104" s="235"/>
    </row>
    <row r="105" spans="2:11" ht="15" customHeight="1">
      <c r="B105" s="234"/>
      <c r="C105" s="224" t="s">
        <v>518</v>
      </c>
      <c r="D105" s="224"/>
      <c r="E105" s="224"/>
      <c r="F105" s="243" t="s">
        <v>515</v>
      </c>
      <c r="G105" s="224"/>
      <c r="H105" s="224" t="s">
        <v>554</v>
      </c>
      <c r="I105" s="224" t="s">
        <v>517</v>
      </c>
      <c r="J105" s="224">
        <v>120</v>
      </c>
      <c r="K105" s="235"/>
    </row>
    <row r="106" spans="2:11" ht="15" customHeight="1">
      <c r="B106" s="244"/>
      <c r="C106" s="224" t="s">
        <v>520</v>
      </c>
      <c r="D106" s="224"/>
      <c r="E106" s="224"/>
      <c r="F106" s="243" t="s">
        <v>521</v>
      </c>
      <c r="G106" s="224"/>
      <c r="H106" s="224" t="s">
        <v>554</v>
      </c>
      <c r="I106" s="224" t="s">
        <v>517</v>
      </c>
      <c r="J106" s="224">
        <v>50</v>
      </c>
      <c r="K106" s="235"/>
    </row>
    <row r="107" spans="2:11" ht="15" customHeight="1">
      <c r="B107" s="244"/>
      <c r="C107" s="224" t="s">
        <v>523</v>
      </c>
      <c r="D107" s="224"/>
      <c r="E107" s="224"/>
      <c r="F107" s="243" t="s">
        <v>515</v>
      </c>
      <c r="G107" s="224"/>
      <c r="H107" s="224" t="s">
        <v>554</v>
      </c>
      <c r="I107" s="224" t="s">
        <v>525</v>
      </c>
      <c r="J107" s="224"/>
      <c r="K107" s="235"/>
    </row>
    <row r="108" spans="2:11" ht="15" customHeight="1">
      <c r="B108" s="244"/>
      <c r="C108" s="224" t="s">
        <v>534</v>
      </c>
      <c r="D108" s="224"/>
      <c r="E108" s="224"/>
      <c r="F108" s="243" t="s">
        <v>521</v>
      </c>
      <c r="G108" s="224"/>
      <c r="H108" s="224" t="s">
        <v>554</v>
      </c>
      <c r="I108" s="224" t="s">
        <v>517</v>
      </c>
      <c r="J108" s="224">
        <v>50</v>
      </c>
      <c r="K108" s="235"/>
    </row>
    <row r="109" spans="2:11" ht="15" customHeight="1">
      <c r="B109" s="244"/>
      <c r="C109" s="224" t="s">
        <v>542</v>
      </c>
      <c r="D109" s="224"/>
      <c r="E109" s="224"/>
      <c r="F109" s="243" t="s">
        <v>521</v>
      </c>
      <c r="G109" s="224"/>
      <c r="H109" s="224" t="s">
        <v>554</v>
      </c>
      <c r="I109" s="224" t="s">
        <v>517</v>
      </c>
      <c r="J109" s="224">
        <v>50</v>
      </c>
      <c r="K109" s="235"/>
    </row>
    <row r="110" spans="2:11" ht="15" customHeight="1">
      <c r="B110" s="244"/>
      <c r="C110" s="224" t="s">
        <v>540</v>
      </c>
      <c r="D110" s="224"/>
      <c r="E110" s="224"/>
      <c r="F110" s="243" t="s">
        <v>521</v>
      </c>
      <c r="G110" s="224"/>
      <c r="H110" s="224" t="s">
        <v>554</v>
      </c>
      <c r="I110" s="224" t="s">
        <v>517</v>
      </c>
      <c r="J110" s="224">
        <v>50</v>
      </c>
      <c r="K110" s="235"/>
    </row>
    <row r="111" spans="2:11" ht="15" customHeight="1">
      <c r="B111" s="244"/>
      <c r="C111" s="224" t="s">
        <v>58</v>
      </c>
      <c r="D111" s="224"/>
      <c r="E111" s="224"/>
      <c r="F111" s="243" t="s">
        <v>515</v>
      </c>
      <c r="G111" s="224"/>
      <c r="H111" s="224" t="s">
        <v>555</v>
      </c>
      <c r="I111" s="224" t="s">
        <v>517</v>
      </c>
      <c r="J111" s="224">
        <v>20</v>
      </c>
      <c r="K111" s="235"/>
    </row>
    <row r="112" spans="2:11" ht="15" customHeight="1">
      <c r="B112" s="244"/>
      <c r="C112" s="224" t="s">
        <v>556</v>
      </c>
      <c r="D112" s="224"/>
      <c r="E112" s="224"/>
      <c r="F112" s="243" t="s">
        <v>515</v>
      </c>
      <c r="G112" s="224"/>
      <c r="H112" s="224" t="s">
        <v>557</v>
      </c>
      <c r="I112" s="224" t="s">
        <v>517</v>
      </c>
      <c r="J112" s="224">
        <v>120</v>
      </c>
      <c r="K112" s="235"/>
    </row>
    <row r="113" spans="2:11" ht="15" customHeight="1">
      <c r="B113" s="244"/>
      <c r="C113" s="224" t="s">
        <v>43</v>
      </c>
      <c r="D113" s="224"/>
      <c r="E113" s="224"/>
      <c r="F113" s="243" t="s">
        <v>515</v>
      </c>
      <c r="G113" s="224"/>
      <c r="H113" s="224" t="s">
        <v>558</v>
      </c>
      <c r="I113" s="224" t="s">
        <v>549</v>
      </c>
      <c r="J113" s="224"/>
      <c r="K113" s="235"/>
    </row>
    <row r="114" spans="2:11" ht="15" customHeight="1">
      <c r="B114" s="244"/>
      <c r="C114" s="224" t="s">
        <v>53</v>
      </c>
      <c r="D114" s="224"/>
      <c r="E114" s="224"/>
      <c r="F114" s="243" t="s">
        <v>515</v>
      </c>
      <c r="G114" s="224"/>
      <c r="H114" s="224" t="s">
        <v>559</v>
      </c>
      <c r="I114" s="224" t="s">
        <v>549</v>
      </c>
      <c r="J114" s="224"/>
      <c r="K114" s="235"/>
    </row>
    <row r="115" spans="2:11" ht="15" customHeight="1">
      <c r="B115" s="244"/>
      <c r="C115" s="224" t="s">
        <v>62</v>
      </c>
      <c r="D115" s="224"/>
      <c r="E115" s="224"/>
      <c r="F115" s="243" t="s">
        <v>515</v>
      </c>
      <c r="G115" s="224"/>
      <c r="H115" s="224" t="s">
        <v>560</v>
      </c>
      <c r="I115" s="224" t="s">
        <v>561</v>
      </c>
      <c r="J115" s="224"/>
      <c r="K115" s="235"/>
    </row>
    <row r="116" spans="2:11" ht="15" customHeight="1">
      <c r="B116" s="247"/>
      <c r="C116" s="253"/>
      <c r="D116" s="253"/>
      <c r="E116" s="253"/>
      <c r="F116" s="253"/>
      <c r="G116" s="253"/>
      <c r="H116" s="253"/>
      <c r="I116" s="253"/>
      <c r="J116" s="253"/>
      <c r="K116" s="249"/>
    </row>
    <row r="117" spans="2:11" ht="18.75" customHeight="1">
      <c r="B117" s="254"/>
      <c r="C117" s="220"/>
      <c r="D117" s="220"/>
      <c r="E117" s="220"/>
      <c r="F117" s="255"/>
      <c r="G117" s="220"/>
      <c r="H117" s="220"/>
      <c r="I117" s="220"/>
      <c r="J117" s="220"/>
      <c r="K117" s="254"/>
    </row>
    <row r="118" spans="2:11" ht="18.75" customHeight="1">
      <c r="B118" s="230"/>
      <c r="C118" s="230"/>
      <c r="D118" s="230"/>
      <c r="E118" s="230"/>
      <c r="F118" s="230"/>
      <c r="G118" s="230"/>
      <c r="H118" s="230"/>
      <c r="I118" s="230"/>
      <c r="J118" s="230"/>
      <c r="K118" s="230"/>
    </row>
    <row r="119" spans="2:11" ht="7.5" customHeight="1">
      <c r="B119" s="256"/>
      <c r="C119" s="257"/>
      <c r="D119" s="257"/>
      <c r="E119" s="257"/>
      <c r="F119" s="257"/>
      <c r="G119" s="257"/>
      <c r="H119" s="257"/>
      <c r="I119" s="257"/>
      <c r="J119" s="257"/>
      <c r="K119" s="258"/>
    </row>
    <row r="120" spans="2:11" ht="45" customHeight="1">
      <c r="B120" s="259"/>
      <c r="C120" s="336" t="s">
        <v>562</v>
      </c>
      <c r="D120" s="336"/>
      <c r="E120" s="336"/>
      <c r="F120" s="336"/>
      <c r="G120" s="336"/>
      <c r="H120" s="336"/>
      <c r="I120" s="336"/>
      <c r="J120" s="336"/>
      <c r="K120" s="260"/>
    </row>
    <row r="121" spans="2:11" ht="17.25" customHeight="1">
      <c r="B121" s="261"/>
      <c r="C121" s="236" t="s">
        <v>509</v>
      </c>
      <c r="D121" s="236"/>
      <c r="E121" s="236"/>
      <c r="F121" s="236" t="s">
        <v>510</v>
      </c>
      <c r="G121" s="237"/>
      <c r="H121" s="236" t="s">
        <v>117</v>
      </c>
      <c r="I121" s="236" t="s">
        <v>62</v>
      </c>
      <c r="J121" s="236" t="s">
        <v>511</v>
      </c>
      <c r="K121" s="262"/>
    </row>
    <row r="122" spans="2:11" ht="17.25" customHeight="1">
      <c r="B122" s="261"/>
      <c r="C122" s="238" t="s">
        <v>512</v>
      </c>
      <c r="D122" s="238"/>
      <c r="E122" s="238"/>
      <c r="F122" s="239" t="s">
        <v>513</v>
      </c>
      <c r="G122" s="240"/>
      <c r="H122" s="238"/>
      <c r="I122" s="238"/>
      <c r="J122" s="238" t="s">
        <v>514</v>
      </c>
      <c r="K122" s="262"/>
    </row>
    <row r="123" spans="2:11" ht="5.25" customHeight="1">
      <c r="B123" s="263"/>
      <c r="C123" s="241"/>
      <c r="D123" s="241"/>
      <c r="E123" s="241"/>
      <c r="F123" s="241"/>
      <c r="G123" s="224"/>
      <c r="H123" s="241"/>
      <c r="I123" s="241"/>
      <c r="J123" s="241"/>
      <c r="K123" s="264"/>
    </row>
    <row r="124" spans="2:11" ht="15" customHeight="1">
      <c r="B124" s="263"/>
      <c r="C124" s="224" t="s">
        <v>518</v>
      </c>
      <c r="D124" s="241"/>
      <c r="E124" s="241"/>
      <c r="F124" s="243" t="s">
        <v>515</v>
      </c>
      <c r="G124" s="224"/>
      <c r="H124" s="224" t="s">
        <v>554</v>
      </c>
      <c r="I124" s="224" t="s">
        <v>517</v>
      </c>
      <c r="J124" s="224">
        <v>120</v>
      </c>
      <c r="K124" s="265"/>
    </row>
    <row r="125" spans="2:11" ht="15" customHeight="1">
      <c r="B125" s="263"/>
      <c r="C125" s="224" t="s">
        <v>563</v>
      </c>
      <c r="D125" s="224"/>
      <c r="E125" s="224"/>
      <c r="F125" s="243" t="s">
        <v>515</v>
      </c>
      <c r="G125" s="224"/>
      <c r="H125" s="224" t="s">
        <v>564</v>
      </c>
      <c r="I125" s="224" t="s">
        <v>517</v>
      </c>
      <c r="J125" s="224" t="s">
        <v>565</v>
      </c>
      <c r="K125" s="265"/>
    </row>
    <row r="126" spans="2:11" ht="15" customHeight="1">
      <c r="B126" s="263"/>
      <c r="C126" s="224" t="s">
        <v>464</v>
      </c>
      <c r="D126" s="224"/>
      <c r="E126" s="224"/>
      <c r="F126" s="243" t="s">
        <v>515</v>
      </c>
      <c r="G126" s="224"/>
      <c r="H126" s="224" t="s">
        <v>566</v>
      </c>
      <c r="I126" s="224" t="s">
        <v>517</v>
      </c>
      <c r="J126" s="224" t="s">
        <v>565</v>
      </c>
      <c r="K126" s="265"/>
    </row>
    <row r="127" spans="2:11" ht="15" customHeight="1">
      <c r="B127" s="263"/>
      <c r="C127" s="224" t="s">
        <v>526</v>
      </c>
      <c r="D127" s="224"/>
      <c r="E127" s="224"/>
      <c r="F127" s="243" t="s">
        <v>521</v>
      </c>
      <c r="G127" s="224"/>
      <c r="H127" s="224" t="s">
        <v>527</v>
      </c>
      <c r="I127" s="224" t="s">
        <v>517</v>
      </c>
      <c r="J127" s="224">
        <v>15</v>
      </c>
      <c r="K127" s="265"/>
    </row>
    <row r="128" spans="2:11" ht="15" customHeight="1">
      <c r="B128" s="263"/>
      <c r="C128" s="245" t="s">
        <v>528</v>
      </c>
      <c r="D128" s="245"/>
      <c r="E128" s="245"/>
      <c r="F128" s="246" t="s">
        <v>521</v>
      </c>
      <c r="G128" s="245"/>
      <c r="H128" s="245" t="s">
        <v>529</v>
      </c>
      <c r="I128" s="245" t="s">
        <v>517</v>
      </c>
      <c r="J128" s="245">
        <v>15</v>
      </c>
      <c r="K128" s="265"/>
    </row>
    <row r="129" spans="2:11" ht="15" customHeight="1">
      <c r="B129" s="263"/>
      <c r="C129" s="245" t="s">
        <v>530</v>
      </c>
      <c r="D129" s="245"/>
      <c r="E129" s="245"/>
      <c r="F129" s="246" t="s">
        <v>521</v>
      </c>
      <c r="G129" s="245"/>
      <c r="H129" s="245" t="s">
        <v>531</v>
      </c>
      <c r="I129" s="245" t="s">
        <v>517</v>
      </c>
      <c r="J129" s="245">
        <v>20</v>
      </c>
      <c r="K129" s="265"/>
    </row>
    <row r="130" spans="2:11" ht="15" customHeight="1">
      <c r="B130" s="263"/>
      <c r="C130" s="245" t="s">
        <v>532</v>
      </c>
      <c r="D130" s="245"/>
      <c r="E130" s="245"/>
      <c r="F130" s="246" t="s">
        <v>521</v>
      </c>
      <c r="G130" s="245"/>
      <c r="H130" s="245" t="s">
        <v>533</v>
      </c>
      <c r="I130" s="245" t="s">
        <v>517</v>
      </c>
      <c r="J130" s="245">
        <v>20</v>
      </c>
      <c r="K130" s="265"/>
    </row>
    <row r="131" spans="2:11" ht="15" customHeight="1">
      <c r="B131" s="263"/>
      <c r="C131" s="224" t="s">
        <v>520</v>
      </c>
      <c r="D131" s="224"/>
      <c r="E131" s="224"/>
      <c r="F131" s="243" t="s">
        <v>521</v>
      </c>
      <c r="G131" s="224"/>
      <c r="H131" s="224" t="s">
        <v>554</v>
      </c>
      <c r="I131" s="224" t="s">
        <v>517</v>
      </c>
      <c r="J131" s="224">
        <v>50</v>
      </c>
      <c r="K131" s="265"/>
    </row>
    <row r="132" spans="2:11" ht="15" customHeight="1">
      <c r="B132" s="263"/>
      <c r="C132" s="224" t="s">
        <v>534</v>
      </c>
      <c r="D132" s="224"/>
      <c r="E132" s="224"/>
      <c r="F132" s="243" t="s">
        <v>521</v>
      </c>
      <c r="G132" s="224"/>
      <c r="H132" s="224" t="s">
        <v>554</v>
      </c>
      <c r="I132" s="224" t="s">
        <v>517</v>
      </c>
      <c r="J132" s="224">
        <v>50</v>
      </c>
      <c r="K132" s="265"/>
    </row>
    <row r="133" spans="2:11" ht="15" customHeight="1">
      <c r="B133" s="263"/>
      <c r="C133" s="224" t="s">
        <v>540</v>
      </c>
      <c r="D133" s="224"/>
      <c r="E133" s="224"/>
      <c r="F133" s="243" t="s">
        <v>521</v>
      </c>
      <c r="G133" s="224"/>
      <c r="H133" s="224" t="s">
        <v>554</v>
      </c>
      <c r="I133" s="224" t="s">
        <v>517</v>
      </c>
      <c r="J133" s="224">
        <v>50</v>
      </c>
      <c r="K133" s="265"/>
    </row>
    <row r="134" spans="2:11" ht="15" customHeight="1">
      <c r="B134" s="263"/>
      <c r="C134" s="224" t="s">
        <v>542</v>
      </c>
      <c r="D134" s="224"/>
      <c r="E134" s="224"/>
      <c r="F134" s="243" t="s">
        <v>521</v>
      </c>
      <c r="G134" s="224"/>
      <c r="H134" s="224" t="s">
        <v>554</v>
      </c>
      <c r="I134" s="224" t="s">
        <v>517</v>
      </c>
      <c r="J134" s="224">
        <v>50</v>
      </c>
      <c r="K134" s="265"/>
    </row>
    <row r="135" spans="2:11" ht="15" customHeight="1">
      <c r="B135" s="263"/>
      <c r="C135" s="224" t="s">
        <v>122</v>
      </c>
      <c r="D135" s="224"/>
      <c r="E135" s="224"/>
      <c r="F135" s="243" t="s">
        <v>521</v>
      </c>
      <c r="G135" s="224"/>
      <c r="H135" s="224" t="s">
        <v>567</v>
      </c>
      <c r="I135" s="224" t="s">
        <v>517</v>
      </c>
      <c r="J135" s="224">
        <v>255</v>
      </c>
      <c r="K135" s="265"/>
    </row>
    <row r="136" spans="2:11" ht="15" customHeight="1">
      <c r="B136" s="263"/>
      <c r="C136" s="224" t="s">
        <v>544</v>
      </c>
      <c r="D136" s="224"/>
      <c r="E136" s="224"/>
      <c r="F136" s="243" t="s">
        <v>515</v>
      </c>
      <c r="G136" s="224"/>
      <c r="H136" s="224" t="s">
        <v>568</v>
      </c>
      <c r="I136" s="224" t="s">
        <v>546</v>
      </c>
      <c r="J136" s="224"/>
      <c r="K136" s="265"/>
    </row>
    <row r="137" spans="2:11" ht="15" customHeight="1">
      <c r="B137" s="263"/>
      <c r="C137" s="224" t="s">
        <v>547</v>
      </c>
      <c r="D137" s="224"/>
      <c r="E137" s="224"/>
      <c r="F137" s="243" t="s">
        <v>515</v>
      </c>
      <c r="G137" s="224"/>
      <c r="H137" s="224" t="s">
        <v>569</v>
      </c>
      <c r="I137" s="224" t="s">
        <v>549</v>
      </c>
      <c r="J137" s="224"/>
      <c r="K137" s="265"/>
    </row>
    <row r="138" spans="2:11" ht="15" customHeight="1">
      <c r="B138" s="263"/>
      <c r="C138" s="224" t="s">
        <v>550</v>
      </c>
      <c r="D138" s="224"/>
      <c r="E138" s="224"/>
      <c r="F138" s="243" t="s">
        <v>515</v>
      </c>
      <c r="G138" s="224"/>
      <c r="H138" s="224" t="s">
        <v>550</v>
      </c>
      <c r="I138" s="224" t="s">
        <v>549</v>
      </c>
      <c r="J138" s="224"/>
      <c r="K138" s="265"/>
    </row>
    <row r="139" spans="2:11" ht="15" customHeight="1">
      <c r="B139" s="263"/>
      <c r="C139" s="224" t="s">
        <v>43</v>
      </c>
      <c r="D139" s="224"/>
      <c r="E139" s="224"/>
      <c r="F139" s="243" t="s">
        <v>515</v>
      </c>
      <c r="G139" s="224"/>
      <c r="H139" s="224" t="s">
        <v>570</v>
      </c>
      <c r="I139" s="224" t="s">
        <v>549</v>
      </c>
      <c r="J139" s="224"/>
      <c r="K139" s="265"/>
    </row>
    <row r="140" spans="2:11" ht="15" customHeight="1">
      <c r="B140" s="263"/>
      <c r="C140" s="224" t="s">
        <v>571</v>
      </c>
      <c r="D140" s="224"/>
      <c r="E140" s="224"/>
      <c r="F140" s="243" t="s">
        <v>515</v>
      </c>
      <c r="G140" s="224"/>
      <c r="H140" s="224" t="s">
        <v>572</v>
      </c>
      <c r="I140" s="224" t="s">
        <v>549</v>
      </c>
      <c r="J140" s="224"/>
      <c r="K140" s="265"/>
    </row>
    <row r="141" spans="2:11" ht="15" customHeight="1">
      <c r="B141" s="266"/>
      <c r="C141" s="267"/>
      <c r="D141" s="267"/>
      <c r="E141" s="267"/>
      <c r="F141" s="267"/>
      <c r="G141" s="267"/>
      <c r="H141" s="267"/>
      <c r="I141" s="267"/>
      <c r="J141" s="267"/>
      <c r="K141" s="268"/>
    </row>
    <row r="142" spans="2:11" ht="18.75" customHeight="1">
      <c r="B142" s="220"/>
      <c r="C142" s="220"/>
      <c r="D142" s="220"/>
      <c r="E142" s="220"/>
      <c r="F142" s="255"/>
      <c r="G142" s="220"/>
      <c r="H142" s="220"/>
      <c r="I142" s="220"/>
      <c r="J142" s="220"/>
      <c r="K142" s="220"/>
    </row>
    <row r="143" spans="2:11" ht="18.75" customHeight="1">
      <c r="B143" s="230"/>
      <c r="C143" s="230"/>
      <c r="D143" s="230"/>
      <c r="E143" s="230"/>
      <c r="F143" s="230"/>
      <c r="G143" s="230"/>
      <c r="H143" s="230"/>
      <c r="I143" s="230"/>
      <c r="J143" s="230"/>
      <c r="K143" s="230"/>
    </row>
    <row r="144" spans="2:11" ht="7.5" customHeight="1">
      <c r="B144" s="231"/>
      <c r="C144" s="232"/>
      <c r="D144" s="232"/>
      <c r="E144" s="232"/>
      <c r="F144" s="232"/>
      <c r="G144" s="232"/>
      <c r="H144" s="232"/>
      <c r="I144" s="232"/>
      <c r="J144" s="232"/>
      <c r="K144" s="233"/>
    </row>
    <row r="145" spans="2:11" ht="45" customHeight="1">
      <c r="B145" s="234"/>
      <c r="C145" s="340" t="s">
        <v>573</v>
      </c>
      <c r="D145" s="340"/>
      <c r="E145" s="340"/>
      <c r="F145" s="340"/>
      <c r="G145" s="340"/>
      <c r="H145" s="340"/>
      <c r="I145" s="340"/>
      <c r="J145" s="340"/>
      <c r="K145" s="235"/>
    </row>
    <row r="146" spans="2:11" ht="17.25" customHeight="1">
      <c r="B146" s="234"/>
      <c r="C146" s="236" t="s">
        <v>509</v>
      </c>
      <c r="D146" s="236"/>
      <c r="E146" s="236"/>
      <c r="F146" s="236" t="s">
        <v>510</v>
      </c>
      <c r="G146" s="237"/>
      <c r="H146" s="236" t="s">
        <v>117</v>
      </c>
      <c r="I146" s="236" t="s">
        <v>62</v>
      </c>
      <c r="J146" s="236" t="s">
        <v>511</v>
      </c>
      <c r="K146" s="235"/>
    </row>
    <row r="147" spans="2:11" ht="17.25" customHeight="1">
      <c r="B147" s="234"/>
      <c r="C147" s="238" t="s">
        <v>512</v>
      </c>
      <c r="D147" s="238"/>
      <c r="E147" s="238"/>
      <c r="F147" s="239" t="s">
        <v>513</v>
      </c>
      <c r="G147" s="240"/>
      <c r="H147" s="238"/>
      <c r="I147" s="238"/>
      <c r="J147" s="238" t="s">
        <v>514</v>
      </c>
      <c r="K147" s="235"/>
    </row>
    <row r="148" spans="2:11" ht="5.25" customHeight="1">
      <c r="B148" s="244"/>
      <c r="C148" s="241"/>
      <c r="D148" s="241"/>
      <c r="E148" s="241"/>
      <c r="F148" s="241"/>
      <c r="G148" s="242"/>
      <c r="H148" s="241"/>
      <c r="I148" s="241"/>
      <c r="J148" s="241"/>
      <c r="K148" s="265"/>
    </row>
    <row r="149" spans="2:11" ht="15" customHeight="1">
      <c r="B149" s="244"/>
      <c r="C149" s="269" t="s">
        <v>518</v>
      </c>
      <c r="D149" s="224"/>
      <c r="E149" s="224"/>
      <c r="F149" s="270" t="s">
        <v>515</v>
      </c>
      <c r="G149" s="224"/>
      <c r="H149" s="269" t="s">
        <v>554</v>
      </c>
      <c r="I149" s="269" t="s">
        <v>517</v>
      </c>
      <c r="J149" s="269">
        <v>120</v>
      </c>
      <c r="K149" s="265"/>
    </row>
    <row r="150" spans="2:11" ht="15" customHeight="1">
      <c r="B150" s="244"/>
      <c r="C150" s="269" t="s">
        <v>563</v>
      </c>
      <c r="D150" s="224"/>
      <c r="E150" s="224"/>
      <c r="F150" s="270" t="s">
        <v>515</v>
      </c>
      <c r="G150" s="224"/>
      <c r="H150" s="269" t="s">
        <v>574</v>
      </c>
      <c r="I150" s="269" t="s">
        <v>517</v>
      </c>
      <c r="J150" s="269" t="s">
        <v>565</v>
      </c>
      <c r="K150" s="265"/>
    </row>
    <row r="151" spans="2:11" ht="15" customHeight="1">
      <c r="B151" s="244"/>
      <c r="C151" s="269" t="s">
        <v>464</v>
      </c>
      <c r="D151" s="224"/>
      <c r="E151" s="224"/>
      <c r="F151" s="270" t="s">
        <v>515</v>
      </c>
      <c r="G151" s="224"/>
      <c r="H151" s="269" t="s">
        <v>575</v>
      </c>
      <c r="I151" s="269" t="s">
        <v>517</v>
      </c>
      <c r="J151" s="269" t="s">
        <v>565</v>
      </c>
      <c r="K151" s="265"/>
    </row>
    <row r="152" spans="2:11" ht="15" customHeight="1">
      <c r="B152" s="244"/>
      <c r="C152" s="269" t="s">
        <v>520</v>
      </c>
      <c r="D152" s="224"/>
      <c r="E152" s="224"/>
      <c r="F152" s="270" t="s">
        <v>521</v>
      </c>
      <c r="G152" s="224"/>
      <c r="H152" s="269" t="s">
        <v>554</v>
      </c>
      <c r="I152" s="269" t="s">
        <v>517</v>
      </c>
      <c r="J152" s="269">
        <v>50</v>
      </c>
      <c r="K152" s="265"/>
    </row>
    <row r="153" spans="2:11" ht="15" customHeight="1">
      <c r="B153" s="244"/>
      <c r="C153" s="269" t="s">
        <v>523</v>
      </c>
      <c r="D153" s="224"/>
      <c r="E153" s="224"/>
      <c r="F153" s="270" t="s">
        <v>515</v>
      </c>
      <c r="G153" s="224"/>
      <c r="H153" s="269" t="s">
        <v>554</v>
      </c>
      <c r="I153" s="269" t="s">
        <v>525</v>
      </c>
      <c r="J153" s="269"/>
      <c r="K153" s="265"/>
    </row>
    <row r="154" spans="2:11" ht="15" customHeight="1">
      <c r="B154" s="244"/>
      <c r="C154" s="269" t="s">
        <v>534</v>
      </c>
      <c r="D154" s="224"/>
      <c r="E154" s="224"/>
      <c r="F154" s="270" t="s">
        <v>521</v>
      </c>
      <c r="G154" s="224"/>
      <c r="H154" s="269" t="s">
        <v>554</v>
      </c>
      <c r="I154" s="269" t="s">
        <v>517</v>
      </c>
      <c r="J154" s="269">
        <v>50</v>
      </c>
      <c r="K154" s="265"/>
    </row>
    <row r="155" spans="2:11" ht="15" customHeight="1">
      <c r="B155" s="244"/>
      <c r="C155" s="269" t="s">
        <v>542</v>
      </c>
      <c r="D155" s="224"/>
      <c r="E155" s="224"/>
      <c r="F155" s="270" t="s">
        <v>521</v>
      </c>
      <c r="G155" s="224"/>
      <c r="H155" s="269" t="s">
        <v>554</v>
      </c>
      <c r="I155" s="269" t="s">
        <v>517</v>
      </c>
      <c r="J155" s="269">
        <v>50</v>
      </c>
      <c r="K155" s="265"/>
    </row>
    <row r="156" spans="2:11" ht="15" customHeight="1">
      <c r="B156" s="244"/>
      <c r="C156" s="269" t="s">
        <v>540</v>
      </c>
      <c r="D156" s="224"/>
      <c r="E156" s="224"/>
      <c r="F156" s="270" t="s">
        <v>521</v>
      </c>
      <c r="G156" s="224"/>
      <c r="H156" s="269" t="s">
        <v>554</v>
      </c>
      <c r="I156" s="269" t="s">
        <v>517</v>
      </c>
      <c r="J156" s="269">
        <v>50</v>
      </c>
      <c r="K156" s="265"/>
    </row>
    <row r="157" spans="2:11" ht="15" customHeight="1">
      <c r="B157" s="244"/>
      <c r="C157" s="269" t="s">
        <v>101</v>
      </c>
      <c r="D157" s="224"/>
      <c r="E157" s="224"/>
      <c r="F157" s="270" t="s">
        <v>515</v>
      </c>
      <c r="G157" s="224"/>
      <c r="H157" s="269" t="s">
        <v>576</v>
      </c>
      <c r="I157" s="269" t="s">
        <v>517</v>
      </c>
      <c r="J157" s="269" t="s">
        <v>577</v>
      </c>
      <c r="K157" s="265"/>
    </row>
    <row r="158" spans="2:11" ht="15" customHeight="1">
      <c r="B158" s="244"/>
      <c r="C158" s="269" t="s">
        <v>578</v>
      </c>
      <c r="D158" s="224"/>
      <c r="E158" s="224"/>
      <c r="F158" s="270" t="s">
        <v>515</v>
      </c>
      <c r="G158" s="224"/>
      <c r="H158" s="269" t="s">
        <v>579</v>
      </c>
      <c r="I158" s="269" t="s">
        <v>549</v>
      </c>
      <c r="J158" s="269"/>
      <c r="K158" s="265"/>
    </row>
    <row r="159" spans="2:11" ht="15" customHeight="1">
      <c r="B159" s="271"/>
      <c r="C159" s="253"/>
      <c r="D159" s="253"/>
      <c r="E159" s="253"/>
      <c r="F159" s="253"/>
      <c r="G159" s="253"/>
      <c r="H159" s="253"/>
      <c r="I159" s="253"/>
      <c r="J159" s="253"/>
      <c r="K159" s="272"/>
    </row>
    <row r="160" spans="2:11" ht="18.75" customHeight="1">
      <c r="B160" s="220"/>
      <c r="C160" s="224"/>
      <c r="D160" s="224"/>
      <c r="E160" s="224"/>
      <c r="F160" s="243"/>
      <c r="G160" s="224"/>
      <c r="H160" s="224"/>
      <c r="I160" s="224"/>
      <c r="J160" s="224"/>
      <c r="K160" s="220"/>
    </row>
    <row r="161" spans="2:11" ht="18.75" customHeight="1">
      <c r="B161" s="230"/>
      <c r="C161" s="230"/>
      <c r="D161" s="230"/>
      <c r="E161" s="230"/>
      <c r="F161" s="230"/>
      <c r="G161" s="230"/>
      <c r="H161" s="230"/>
      <c r="I161" s="230"/>
      <c r="J161" s="230"/>
      <c r="K161" s="230"/>
    </row>
    <row r="162" spans="2:11" ht="7.5" customHeight="1">
      <c r="B162" s="212"/>
      <c r="C162" s="213"/>
      <c r="D162" s="213"/>
      <c r="E162" s="213"/>
      <c r="F162" s="213"/>
      <c r="G162" s="213"/>
      <c r="H162" s="213"/>
      <c r="I162" s="213"/>
      <c r="J162" s="213"/>
      <c r="K162" s="214"/>
    </row>
    <row r="163" spans="2:11" ht="45" customHeight="1">
      <c r="B163" s="215"/>
      <c r="C163" s="336" t="s">
        <v>580</v>
      </c>
      <c r="D163" s="336"/>
      <c r="E163" s="336"/>
      <c r="F163" s="336"/>
      <c r="G163" s="336"/>
      <c r="H163" s="336"/>
      <c r="I163" s="336"/>
      <c r="J163" s="336"/>
      <c r="K163" s="216"/>
    </row>
    <row r="164" spans="2:11" ht="17.25" customHeight="1">
      <c r="B164" s="215"/>
      <c r="C164" s="236" t="s">
        <v>509</v>
      </c>
      <c r="D164" s="236"/>
      <c r="E164" s="236"/>
      <c r="F164" s="236" t="s">
        <v>510</v>
      </c>
      <c r="G164" s="273"/>
      <c r="H164" s="274" t="s">
        <v>117</v>
      </c>
      <c r="I164" s="274" t="s">
        <v>62</v>
      </c>
      <c r="J164" s="236" t="s">
        <v>511</v>
      </c>
      <c r="K164" s="216"/>
    </row>
    <row r="165" spans="2:11" ht="17.25" customHeight="1">
      <c r="B165" s="217"/>
      <c r="C165" s="238" t="s">
        <v>512</v>
      </c>
      <c r="D165" s="238"/>
      <c r="E165" s="238"/>
      <c r="F165" s="239" t="s">
        <v>513</v>
      </c>
      <c r="G165" s="275"/>
      <c r="H165" s="276"/>
      <c r="I165" s="276"/>
      <c r="J165" s="238" t="s">
        <v>514</v>
      </c>
      <c r="K165" s="218"/>
    </row>
    <row r="166" spans="2:11" ht="5.25" customHeight="1">
      <c r="B166" s="244"/>
      <c r="C166" s="241"/>
      <c r="D166" s="241"/>
      <c r="E166" s="241"/>
      <c r="F166" s="241"/>
      <c r="G166" s="242"/>
      <c r="H166" s="241"/>
      <c r="I166" s="241"/>
      <c r="J166" s="241"/>
      <c r="K166" s="265"/>
    </row>
    <row r="167" spans="2:11" ht="15" customHeight="1">
      <c r="B167" s="244"/>
      <c r="C167" s="224" t="s">
        <v>518</v>
      </c>
      <c r="D167" s="224"/>
      <c r="E167" s="224"/>
      <c r="F167" s="243" t="s">
        <v>515</v>
      </c>
      <c r="G167" s="224"/>
      <c r="H167" s="224" t="s">
        <v>554</v>
      </c>
      <c r="I167" s="224" t="s">
        <v>517</v>
      </c>
      <c r="J167" s="224">
        <v>120</v>
      </c>
      <c r="K167" s="265"/>
    </row>
    <row r="168" spans="2:11" ht="15" customHeight="1">
      <c r="B168" s="244"/>
      <c r="C168" s="224" t="s">
        <v>563</v>
      </c>
      <c r="D168" s="224"/>
      <c r="E168" s="224"/>
      <c r="F168" s="243" t="s">
        <v>515</v>
      </c>
      <c r="G168" s="224"/>
      <c r="H168" s="224" t="s">
        <v>564</v>
      </c>
      <c r="I168" s="224" t="s">
        <v>517</v>
      </c>
      <c r="J168" s="224" t="s">
        <v>565</v>
      </c>
      <c r="K168" s="265"/>
    </row>
    <row r="169" spans="2:11" ht="15" customHeight="1">
      <c r="B169" s="244"/>
      <c r="C169" s="224" t="s">
        <v>464</v>
      </c>
      <c r="D169" s="224"/>
      <c r="E169" s="224"/>
      <c r="F169" s="243" t="s">
        <v>515</v>
      </c>
      <c r="G169" s="224"/>
      <c r="H169" s="224" t="s">
        <v>581</v>
      </c>
      <c r="I169" s="224" t="s">
        <v>517</v>
      </c>
      <c r="J169" s="224" t="s">
        <v>565</v>
      </c>
      <c r="K169" s="265"/>
    </row>
    <row r="170" spans="2:11" ht="15" customHeight="1">
      <c r="B170" s="244"/>
      <c r="C170" s="224" t="s">
        <v>520</v>
      </c>
      <c r="D170" s="224"/>
      <c r="E170" s="224"/>
      <c r="F170" s="243" t="s">
        <v>521</v>
      </c>
      <c r="G170" s="224"/>
      <c r="H170" s="224" t="s">
        <v>581</v>
      </c>
      <c r="I170" s="224" t="s">
        <v>517</v>
      </c>
      <c r="J170" s="224">
        <v>50</v>
      </c>
      <c r="K170" s="265"/>
    </row>
    <row r="171" spans="2:11" ht="15" customHeight="1">
      <c r="B171" s="244"/>
      <c r="C171" s="224" t="s">
        <v>523</v>
      </c>
      <c r="D171" s="224"/>
      <c r="E171" s="224"/>
      <c r="F171" s="243" t="s">
        <v>515</v>
      </c>
      <c r="G171" s="224"/>
      <c r="H171" s="224" t="s">
        <v>581</v>
      </c>
      <c r="I171" s="224" t="s">
        <v>525</v>
      </c>
      <c r="J171" s="224"/>
      <c r="K171" s="265"/>
    </row>
    <row r="172" spans="2:11" ht="15" customHeight="1">
      <c r="B172" s="244"/>
      <c r="C172" s="224" t="s">
        <v>534</v>
      </c>
      <c r="D172" s="224"/>
      <c r="E172" s="224"/>
      <c r="F172" s="243" t="s">
        <v>521</v>
      </c>
      <c r="G172" s="224"/>
      <c r="H172" s="224" t="s">
        <v>581</v>
      </c>
      <c r="I172" s="224" t="s">
        <v>517</v>
      </c>
      <c r="J172" s="224">
        <v>50</v>
      </c>
      <c r="K172" s="265"/>
    </row>
    <row r="173" spans="2:11" ht="15" customHeight="1">
      <c r="B173" s="244"/>
      <c r="C173" s="224" t="s">
        <v>542</v>
      </c>
      <c r="D173" s="224"/>
      <c r="E173" s="224"/>
      <c r="F173" s="243" t="s">
        <v>521</v>
      </c>
      <c r="G173" s="224"/>
      <c r="H173" s="224" t="s">
        <v>581</v>
      </c>
      <c r="I173" s="224" t="s">
        <v>517</v>
      </c>
      <c r="J173" s="224">
        <v>50</v>
      </c>
      <c r="K173" s="265"/>
    </row>
    <row r="174" spans="2:11" ht="15" customHeight="1">
      <c r="B174" s="244"/>
      <c r="C174" s="224" t="s">
        <v>540</v>
      </c>
      <c r="D174" s="224"/>
      <c r="E174" s="224"/>
      <c r="F174" s="243" t="s">
        <v>521</v>
      </c>
      <c r="G174" s="224"/>
      <c r="H174" s="224" t="s">
        <v>581</v>
      </c>
      <c r="I174" s="224" t="s">
        <v>517</v>
      </c>
      <c r="J174" s="224">
        <v>50</v>
      </c>
      <c r="K174" s="265"/>
    </row>
    <row r="175" spans="2:11" ht="15" customHeight="1">
      <c r="B175" s="244"/>
      <c r="C175" s="224" t="s">
        <v>116</v>
      </c>
      <c r="D175" s="224"/>
      <c r="E175" s="224"/>
      <c r="F175" s="243" t="s">
        <v>515</v>
      </c>
      <c r="G175" s="224"/>
      <c r="H175" s="224" t="s">
        <v>582</v>
      </c>
      <c r="I175" s="224" t="s">
        <v>583</v>
      </c>
      <c r="J175" s="224"/>
      <c r="K175" s="265"/>
    </row>
    <row r="176" spans="2:11" ht="15" customHeight="1">
      <c r="B176" s="244"/>
      <c r="C176" s="224" t="s">
        <v>62</v>
      </c>
      <c r="D176" s="224"/>
      <c r="E176" s="224"/>
      <c r="F176" s="243" t="s">
        <v>515</v>
      </c>
      <c r="G176" s="224"/>
      <c r="H176" s="224" t="s">
        <v>584</v>
      </c>
      <c r="I176" s="224" t="s">
        <v>585</v>
      </c>
      <c r="J176" s="224">
        <v>1</v>
      </c>
      <c r="K176" s="265"/>
    </row>
    <row r="177" spans="2:11" ht="15" customHeight="1">
      <c r="B177" s="244"/>
      <c r="C177" s="224" t="s">
        <v>58</v>
      </c>
      <c r="D177" s="224"/>
      <c r="E177" s="224"/>
      <c r="F177" s="243" t="s">
        <v>515</v>
      </c>
      <c r="G177" s="224"/>
      <c r="H177" s="224" t="s">
        <v>586</v>
      </c>
      <c r="I177" s="224" t="s">
        <v>517</v>
      </c>
      <c r="J177" s="224">
        <v>20</v>
      </c>
      <c r="K177" s="265"/>
    </row>
    <row r="178" spans="2:11" ht="15" customHeight="1">
      <c r="B178" s="244"/>
      <c r="C178" s="224" t="s">
        <v>117</v>
      </c>
      <c r="D178" s="224"/>
      <c r="E178" s="224"/>
      <c r="F178" s="243" t="s">
        <v>515</v>
      </c>
      <c r="G178" s="224"/>
      <c r="H178" s="224" t="s">
        <v>587</v>
      </c>
      <c r="I178" s="224" t="s">
        <v>517</v>
      </c>
      <c r="J178" s="224">
        <v>255</v>
      </c>
      <c r="K178" s="265"/>
    </row>
    <row r="179" spans="2:11" ht="15" customHeight="1">
      <c r="B179" s="244"/>
      <c r="C179" s="224" t="s">
        <v>118</v>
      </c>
      <c r="D179" s="224"/>
      <c r="E179" s="224"/>
      <c r="F179" s="243" t="s">
        <v>515</v>
      </c>
      <c r="G179" s="224"/>
      <c r="H179" s="224" t="s">
        <v>480</v>
      </c>
      <c r="I179" s="224" t="s">
        <v>517</v>
      </c>
      <c r="J179" s="224">
        <v>10</v>
      </c>
      <c r="K179" s="265"/>
    </row>
    <row r="180" spans="2:11" ht="15" customHeight="1">
      <c r="B180" s="244"/>
      <c r="C180" s="224" t="s">
        <v>119</v>
      </c>
      <c r="D180" s="224"/>
      <c r="E180" s="224"/>
      <c r="F180" s="243" t="s">
        <v>515</v>
      </c>
      <c r="G180" s="224"/>
      <c r="H180" s="224" t="s">
        <v>588</v>
      </c>
      <c r="I180" s="224" t="s">
        <v>549</v>
      </c>
      <c r="J180" s="224"/>
      <c r="K180" s="265"/>
    </row>
    <row r="181" spans="2:11" ht="15" customHeight="1">
      <c r="B181" s="244"/>
      <c r="C181" s="224" t="s">
        <v>589</v>
      </c>
      <c r="D181" s="224"/>
      <c r="E181" s="224"/>
      <c r="F181" s="243" t="s">
        <v>515</v>
      </c>
      <c r="G181" s="224"/>
      <c r="H181" s="224" t="s">
        <v>590</v>
      </c>
      <c r="I181" s="224" t="s">
        <v>549</v>
      </c>
      <c r="J181" s="224"/>
      <c r="K181" s="265"/>
    </row>
    <row r="182" spans="2:11" ht="15" customHeight="1">
      <c r="B182" s="244"/>
      <c r="C182" s="224" t="s">
        <v>578</v>
      </c>
      <c r="D182" s="224"/>
      <c r="E182" s="224"/>
      <c r="F182" s="243" t="s">
        <v>515</v>
      </c>
      <c r="G182" s="224"/>
      <c r="H182" s="224" t="s">
        <v>591</v>
      </c>
      <c r="I182" s="224" t="s">
        <v>549</v>
      </c>
      <c r="J182" s="224"/>
      <c r="K182" s="265"/>
    </row>
    <row r="183" spans="2:11" ht="15" customHeight="1">
      <c r="B183" s="244"/>
      <c r="C183" s="224" t="s">
        <v>121</v>
      </c>
      <c r="D183" s="224"/>
      <c r="E183" s="224"/>
      <c r="F183" s="243" t="s">
        <v>521</v>
      </c>
      <c r="G183" s="224"/>
      <c r="H183" s="224" t="s">
        <v>592</v>
      </c>
      <c r="I183" s="224" t="s">
        <v>517</v>
      </c>
      <c r="J183" s="224">
        <v>50</v>
      </c>
      <c r="K183" s="265"/>
    </row>
    <row r="184" spans="2:11" ht="15" customHeight="1">
      <c r="B184" s="244"/>
      <c r="C184" s="224" t="s">
        <v>593</v>
      </c>
      <c r="D184" s="224"/>
      <c r="E184" s="224"/>
      <c r="F184" s="243" t="s">
        <v>521</v>
      </c>
      <c r="G184" s="224"/>
      <c r="H184" s="224" t="s">
        <v>594</v>
      </c>
      <c r="I184" s="224" t="s">
        <v>595</v>
      </c>
      <c r="J184" s="224"/>
      <c r="K184" s="265"/>
    </row>
    <row r="185" spans="2:11" ht="15" customHeight="1">
      <c r="B185" s="244"/>
      <c r="C185" s="224" t="s">
        <v>596</v>
      </c>
      <c r="D185" s="224"/>
      <c r="E185" s="224"/>
      <c r="F185" s="243" t="s">
        <v>521</v>
      </c>
      <c r="G185" s="224"/>
      <c r="H185" s="224" t="s">
        <v>597</v>
      </c>
      <c r="I185" s="224" t="s">
        <v>595</v>
      </c>
      <c r="J185" s="224"/>
      <c r="K185" s="265"/>
    </row>
    <row r="186" spans="2:11" ht="15" customHeight="1">
      <c r="B186" s="244"/>
      <c r="C186" s="224" t="s">
        <v>598</v>
      </c>
      <c r="D186" s="224"/>
      <c r="E186" s="224"/>
      <c r="F186" s="243" t="s">
        <v>521</v>
      </c>
      <c r="G186" s="224"/>
      <c r="H186" s="224" t="s">
        <v>599</v>
      </c>
      <c r="I186" s="224" t="s">
        <v>595</v>
      </c>
      <c r="J186" s="224"/>
      <c r="K186" s="265"/>
    </row>
    <row r="187" spans="2:11" ht="15" customHeight="1">
      <c r="B187" s="244"/>
      <c r="C187" s="277" t="s">
        <v>600</v>
      </c>
      <c r="D187" s="224"/>
      <c r="E187" s="224"/>
      <c r="F187" s="243" t="s">
        <v>521</v>
      </c>
      <c r="G187" s="224"/>
      <c r="H187" s="224" t="s">
        <v>601</v>
      </c>
      <c r="I187" s="224" t="s">
        <v>602</v>
      </c>
      <c r="J187" s="278" t="s">
        <v>603</v>
      </c>
      <c r="K187" s="265"/>
    </row>
    <row r="188" spans="2:11" ht="15" customHeight="1">
      <c r="B188" s="244"/>
      <c r="C188" s="229" t="s">
        <v>47</v>
      </c>
      <c r="D188" s="224"/>
      <c r="E188" s="224"/>
      <c r="F188" s="243" t="s">
        <v>515</v>
      </c>
      <c r="G188" s="224"/>
      <c r="H188" s="220" t="s">
        <v>604</v>
      </c>
      <c r="I188" s="224" t="s">
        <v>605</v>
      </c>
      <c r="J188" s="224"/>
      <c r="K188" s="265"/>
    </row>
    <row r="189" spans="2:11" ht="15" customHeight="1">
      <c r="B189" s="244"/>
      <c r="C189" s="229" t="s">
        <v>606</v>
      </c>
      <c r="D189" s="224"/>
      <c r="E189" s="224"/>
      <c r="F189" s="243" t="s">
        <v>515</v>
      </c>
      <c r="G189" s="224"/>
      <c r="H189" s="224" t="s">
        <v>607</v>
      </c>
      <c r="I189" s="224" t="s">
        <v>549</v>
      </c>
      <c r="J189" s="224"/>
      <c r="K189" s="265"/>
    </row>
    <row r="190" spans="2:11" ht="15" customHeight="1">
      <c r="B190" s="244"/>
      <c r="C190" s="229" t="s">
        <v>608</v>
      </c>
      <c r="D190" s="224"/>
      <c r="E190" s="224"/>
      <c r="F190" s="243" t="s">
        <v>515</v>
      </c>
      <c r="G190" s="224"/>
      <c r="H190" s="224" t="s">
        <v>609</v>
      </c>
      <c r="I190" s="224" t="s">
        <v>549</v>
      </c>
      <c r="J190" s="224"/>
      <c r="K190" s="265"/>
    </row>
    <row r="191" spans="2:11" ht="15" customHeight="1">
      <c r="B191" s="244"/>
      <c r="C191" s="229" t="s">
        <v>610</v>
      </c>
      <c r="D191" s="224"/>
      <c r="E191" s="224"/>
      <c r="F191" s="243" t="s">
        <v>521</v>
      </c>
      <c r="G191" s="224"/>
      <c r="H191" s="224" t="s">
        <v>611</v>
      </c>
      <c r="I191" s="224" t="s">
        <v>549</v>
      </c>
      <c r="J191" s="224"/>
      <c r="K191" s="265"/>
    </row>
    <row r="192" spans="2:11" ht="15" customHeight="1">
      <c r="B192" s="271"/>
      <c r="C192" s="279"/>
      <c r="D192" s="253"/>
      <c r="E192" s="253"/>
      <c r="F192" s="253"/>
      <c r="G192" s="253"/>
      <c r="H192" s="253"/>
      <c r="I192" s="253"/>
      <c r="J192" s="253"/>
      <c r="K192" s="272"/>
    </row>
    <row r="193" spans="2:11" ht="18.75" customHeight="1">
      <c r="B193" s="220"/>
      <c r="C193" s="224"/>
      <c r="D193" s="224"/>
      <c r="E193" s="224"/>
      <c r="F193" s="243"/>
      <c r="G193" s="224"/>
      <c r="H193" s="224"/>
      <c r="I193" s="224"/>
      <c r="J193" s="224"/>
      <c r="K193" s="220"/>
    </row>
    <row r="194" spans="2:11" ht="18.75" customHeight="1">
      <c r="B194" s="220"/>
      <c r="C194" s="224"/>
      <c r="D194" s="224"/>
      <c r="E194" s="224"/>
      <c r="F194" s="243"/>
      <c r="G194" s="224"/>
      <c r="H194" s="224"/>
      <c r="I194" s="224"/>
      <c r="J194" s="224"/>
      <c r="K194" s="220"/>
    </row>
    <row r="195" spans="2:11" ht="18.75" customHeight="1">
      <c r="B195" s="230"/>
      <c r="C195" s="230"/>
      <c r="D195" s="230"/>
      <c r="E195" s="230"/>
      <c r="F195" s="230"/>
      <c r="G195" s="230"/>
      <c r="H195" s="230"/>
      <c r="I195" s="230"/>
      <c r="J195" s="230"/>
      <c r="K195" s="230"/>
    </row>
    <row r="196" spans="2:11">
      <c r="B196" s="212"/>
      <c r="C196" s="213"/>
      <c r="D196" s="213"/>
      <c r="E196" s="213"/>
      <c r="F196" s="213"/>
      <c r="G196" s="213"/>
      <c r="H196" s="213"/>
      <c r="I196" s="213"/>
      <c r="J196" s="213"/>
      <c r="K196" s="214"/>
    </row>
    <row r="197" spans="2:11" ht="21">
      <c r="B197" s="215"/>
      <c r="C197" s="336" t="s">
        <v>612</v>
      </c>
      <c r="D197" s="336"/>
      <c r="E197" s="336"/>
      <c r="F197" s="336"/>
      <c r="G197" s="336"/>
      <c r="H197" s="336"/>
      <c r="I197" s="336"/>
      <c r="J197" s="336"/>
      <c r="K197" s="216"/>
    </row>
    <row r="198" spans="2:11" ht="25.5" customHeight="1">
      <c r="B198" s="215"/>
      <c r="C198" s="280" t="s">
        <v>613</v>
      </c>
      <c r="D198" s="280"/>
      <c r="E198" s="280"/>
      <c r="F198" s="280" t="s">
        <v>614</v>
      </c>
      <c r="G198" s="281"/>
      <c r="H198" s="341" t="s">
        <v>615</v>
      </c>
      <c r="I198" s="341"/>
      <c r="J198" s="341"/>
      <c r="K198" s="216"/>
    </row>
    <row r="199" spans="2:11" ht="5.25" customHeight="1">
      <c r="B199" s="244"/>
      <c r="C199" s="241"/>
      <c r="D199" s="241"/>
      <c r="E199" s="241"/>
      <c r="F199" s="241"/>
      <c r="G199" s="224"/>
      <c r="H199" s="241"/>
      <c r="I199" s="241"/>
      <c r="J199" s="241"/>
      <c r="K199" s="265"/>
    </row>
    <row r="200" spans="2:11" ht="15" customHeight="1">
      <c r="B200" s="244"/>
      <c r="C200" s="224" t="s">
        <v>605</v>
      </c>
      <c r="D200" s="224"/>
      <c r="E200" s="224"/>
      <c r="F200" s="243" t="s">
        <v>48</v>
      </c>
      <c r="G200" s="224"/>
      <c r="H200" s="338" t="s">
        <v>616</v>
      </c>
      <c r="I200" s="338"/>
      <c r="J200" s="338"/>
      <c r="K200" s="265"/>
    </row>
    <row r="201" spans="2:11" ht="15" customHeight="1">
      <c r="B201" s="244"/>
      <c r="C201" s="250"/>
      <c r="D201" s="224"/>
      <c r="E201" s="224"/>
      <c r="F201" s="243" t="s">
        <v>49</v>
      </c>
      <c r="G201" s="224"/>
      <c r="H201" s="338" t="s">
        <v>617</v>
      </c>
      <c r="I201" s="338"/>
      <c r="J201" s="338"/>
      <c r="K201" s="265"/>
    </row>
    <row r="202" spans="2:11" ht="15" customHeight="1">
      <c r="B202" s="244"/>
      <c r="C202" s="250"/>
      <c r="D202" s="224"/>
      <c r="E202" s="224"/>
      <c r="F202" s="243" t="s">
        <v>52</v>
      </c>
      <c r="G202" s="224"/>
      <c r="H202" s="338" t="s">
        <v>618</v>
      </c>
      <c r="I202" s="338"/>
      <c r="J202" s="338"/>
      <c r="K202" s="265"/>
    </row>
    <row r="203" spans="2:11" ht="15" customHeight="1">
      <c r="B203" s="244"/>
      <c r="C203" s="224"/>
      <c r="D203" s="224"/>
      <c r="E203" s="224"/>
      <c r="F203" s="243" t="s">
        <v>50</v>
      </c>
      <c r="G203" s="224"/>
      <c r="H203" s="338" t="s">
        <v>619</v>
      </c>
      <c r="I203" s="338"/>
      <c r="J203" s="338"/>
      <c r="K203" s="265"/>
    </row>
    <row r="204" spans="2:11" ht="15" customHeight="1">
      <c r="B204" s="244"/>
      <c r="C204" s="224"/>
      <c r="D204" s="224"/>
      <c r="E204" s="224"/>
      <c r="F204" s="243" t="s">
        <v>51</v>
      </c>
      <c r="G204" s="224"/>
      <c r="H204" s="338" t="s">
        <v>620</v>
      </c>
      <c r="I204" s="338"/>
      <c r="J204" s="338"/>
      <c r="K204" s="265"/>
    </row>
    <row r="205" spans="2:11" ht="15" customHeight="1">
      <c r="B205" s="244"/>
      <c r="C205" s="224"/>
      <c r="D205" s="224"/>
      <c r="E205" s="224"/>
      <c r="F205" s="243"/>
      <c r="G205" s="224"/>
      <c r="H205" s="224"/>
      <c r="I205" s="224"/>
      <c r="J205" s="224"/>
      <c r="K205" s="265"/>
    </row>
    <row r="206" spans="2:11" ht="15" customHeight="1">
      <c r="B206" s="244"/>
      <c r="C206" s="224" t="s">
        <v>561</v>
      </c>
      <c r="D206" s="224"/>
      <c r="E206" s="224"/>
      <c r="F206" s="243" t="s">
        <v>84</v>
      </c>
      <c r="G206" s="224"/>
      <c r="H206" s="338" t="s">
        <v>621</v>
      </c>
      <c r="I206" s="338"/>
      <c r="J206" s="338"/>
      <c r="K206" s="265"/>
    </row>
    <row r="207" spans="2:11" ht="15" customHeight="1">
      <c r="B207" s="244"/>
      <c r="C207" s="250"/>
      <c r="D207" s="224"/>
      <c r="E207" s="224"/>
      <c r="F207" s="243" t="s">
        <v>458</v>
      </c>
      <c r="G207" s="224"/>
      <c r="H207" s="338" t="s">
        <v>459</v>
      </c>
      <c r="I207" s="338"/>
      <c r="J207" s="338"/>
      <c r="K207" s="265"/>
    </row>
    <row r="208" spans="2:11" ht="15" customHeight="1">
      <c r="B208" s="244"/>
      <c r="C208" s="224"/>
      <c r="D208" s="224"/>
      <c r="E208" s="224"/>
      <c r="F208" s="243" t="s">
        <v>456</v>
      </c>
      <c r="G208" s="224"/>
      <c r="H208" s="338" t="s">
        <v>622</v>
      </c>
      <c r="I208" s="338"/>
      <c r="J208" s="338"/>
      <c r="K208" s="265"/>
    </row>
    <row r="209" spans="2:11" ht="15" customHeight="1">
      <c r="B209" s="282"/>
      <c r="C209" s="250"/>
      <c r="D209" s="250"/>
      <c r="E209" s="250"/>
      <c r="F209" s="243" t="s">
        <v>460</v>
      </c>
      <c r="G209" s="229"/>
      <c r="H209" s="342" t="s">
        <v>461</v>
      </c>
      <c r="I209" s="342"/>
      <c r="J209" s="342"/>
      <c r="K209" s="283"/>
    </row>
    <row r="210" spans="2:11" ht="15" customHeight="1">
      <c r="B210" s="282"/>
      <c r="C210" s="250"/>
      <c r="D210" s="250"/>
      <c r="E210" s="250"/>
      <c r="F210" s="243" t="s">
        <v>462</v>
      </c>
      <c r="G210" s="229"/>
      <c r="H210" s="342" t="s">
        <v>623</v>
      </c>
      <c r="I210" s="342"/>
      <c r="J210" s="342"/>
      <c r="K210" s="283"/>
    </row>
    <row r="211" spans="2:11" ht="15" customHeight="1">
      <c r="B211" s="282"/>
      <c r="C211" s="250"/>
      <c r="D211" s="250"/>
      <c r="E211" s="250"/>
      <c r="F211" s="284"/>
      <c r="G211" s="229"/>
      <c r="H211" s="285"/>
      <c r="I211" s="285"/>
      <c r="J211" s="285"/>
      <c r="K211" s="283"/>
    </row>
    <row r="212" spans="2:11" ht="15" customHeight="1">
      <c r="B212" s="282"/>
      <c r="C212" s="224" t="s">
        <v>585</v>
      </c>
      <c r="D212" s="250"/>
      <c r="E212" s="250"/>
      <c r="F212" s="243">
        <v>1</v>
      </c>
      <c r="G212" s="229"/>
      <c r="H212" s="342" t="s">
        <v>624</v>
      </c>
      <c r="I212" s="342"/>
      <c r="J212" s="342"/>
      <c r="K212" s="283"/>
    </row>
    <row r="213" spans="2:11" ht="15" customHeight="1">
      <c r="B213" s="282"/>
      <c r="C213" s="250"/>
      <c r="D213" s="250"/>
      <c r="E213" s="250"/>
      <c r="F213" s="243">
        <v>2</v>
      </c>
      <c r="G213" s="229"/>
      <c r="H213" s="342" t="s">
        <v>625</v>
      </c>
      <c r="I213" s="342"/>
      <c r="J213" s="342"/>
      <c r="K213" s="283"/>
    </row>
    <row r="214" spans="2:11" ht="15" customHeight="1">
      <c r="B214" s="282"/>
      <c r="C214" s="250"/>
      <c r="D214" s="250"/>
      <c r="E214" s="250"/>
      <c r="F214" s="243">
        <v>3</v>
      </c>
      <c r="G214" s="229"/>
      <c r="H214" s="342" t="s">
        <v>626</v>
      </c>
      <c r="I214" s="342"/>
      <c r="J214" s="342"/>
      <c r="K214" s="283"/>
    </row>
    <row r="215" spans="2:11" ht="15" customHeight="1">
      <c r="B215" s="282"/>
      <c r="C215" s="250"/>
      <c r="D215" s="250"/>
      <c r="E215" s="250"/>
      <c r="F215" s="243">
        <v>4</v>
      </c>
      <c r="G215" s="229"/>
      <c r="H215" s="342" t="s">
        <v>627</v>
      </c>
      <c r="I215" s="342"/>
      <c r="J215" s="342"/>
      <c r="K215" s="283"/>
    </row>
    <row r="216" spans="2:11" ht="12.75" customHeight="1">
      <c r="B216" s="286"/>
      <c r="C216" s="287"/>
      <c r="D216" s="287"/>
      <c r="E216" s="287"/>
      <c r="F216" s="287"/>
      <c r="G216" s="287"/>
      <c r="H216" s="287"/>
      <c r="I216" s="287"/>
      <c r="J216" s="287"/>
      <c r="K216" s="288"/>
    </row>
  </sheetData>
  <sheetProtection formatCells="0" formatColumns="0" formatRows="0" insertColumns="0" insertRows="0" insertHyperlinks="0" deleteColumns="0" deleteRows="0" sort="0" autoFilter="0" pivotTables="0"/>
  <mergeCells count="77">
    <mergeCell ref="C197:J197"/>
    <mergeCell ref="H215:J215"/>
    <mergeCell ref="H213:J213"/>
    <mergeCell ref="H210:J210"/>
    <mergeCell ref="H209:J209"/>
    <mergeCell ref="H207:J207"/>
    <mergeCell ref="H208:J208"/>
    <mergeCell ref="H203:J203"/>
    <mergeCell ref="H201:J201"/>
    <mergeCell ref="H212:J212"/>
    <mergeCell ref="H214:J214"/>
    <mergeCell ref="H206:J206"/>
    <mergeCell ref="H204:J204"/>
    <mergeCell ref="H202:J202"/>
    <mergeCell ref="D57:J57"/>
    <mergeCell ref="H200:J200"/>
    <mergeCell ref="D60:J60"/>
    <mergeCell ref="D63:J63"/>
    <mergeCell ref="D64:J64"/>
    <mergeCell ref="D66:J66"/>
    <mergeCell ref="D65:J65"/>
    <mergeCell ref="C100:J100"/>
    <mergeCell ref="D61:J61"/>
    <mergeCell ref="D67:J67"/>
    <mergeCell ref="D68:J68"/>
    <mergeCell ref="C73:J73"/>
    <mergeCell ref="H198:J198"/>
    <mergeCell ref="C163:J163"/>
    <mergeCell ref="C120:J120"/>
    <mergeCell ref="C145:J145"/>
    <mergeCell ref="D58:J58"/>
    <mergeCell ref="D59:J59"/>
    <mergeCell ref="C50:J50"/>
    <mergeCell ref="G38:J38"/>
    <mergeCell ref="G39:J39"/>
    <mergeCell ref="G40:J40"/>
    <mergeCell ref="G41:J41"/>
    <mergeCell ref="G42:J42"/>
    <mergeCell ref="G43:J43"/>
    <mergeCell ref="D45:J45"/>
    <mergeCell ref="E46:J46"/>
    <mergeCell ref="E47:J47"/>
    <mergeCell ref="C52:J52"/>
    <mergeCell ref="C53:J53"/>
    <mergeCell ref="C55:J55"/>
    <mergeCell ref="D56:J56"/>
    <mergeCell ref="D33:J33"/>
    <mergeCell ref="G34:J34"/>
    <mergeCell ref="G35:J35"/>
    <mergeCell ref="D49:J49"/>
    <mergeCell ref="E48:J48"/>
    <mergeCell ref="G36:J36"/>
    <mergeCell ref="G37:J37"/>
    <mergeCell ref="D31:J31"/>
    <mergeCell ref="C24:J24"/>
    <mergeCell ref="D32:J32"/>
    <mergeCell ref="F18:J18"/>
    <mergeCell ref="F21:J21"/>
    <mergeCell ref="C23:J23"/>
    <mergeCell ref="D25:J25"/>
    <mergeCell ref="D26:J26"/>
    <mergeCell ref="D28:J28"/>
    <mergeCell ref="D29:J29"/>
    <mergeCell ref="F19:J19"/>
    <mergeCell ref="F20:J20"/>
    <mergeCell ref="D14:J14"/>
    <mergeCell ref="D15:J15"/>
    <mergeCell ref="F16:J16"/>
    <mergeCell ref="F17:J17"/>
    <mergeCell ref="C9:J9"/>
    <mergeCell ref="D10:J10"/>
    <mergeCell ref="D13:J13"/>
    <mergeCell ref="C3:J3"/>
    <mergeCell ref="C4:J4"/>
    <mergeCell ref="C6:J6"/>
    <mergeCell ref="C7:J7"/>
    <mergeCell ref="D11:J11"/>
  </mergeCells>
  <pageMargins left="0.59027779999999996" right="0.59027779999999996" top="0.59027779999999996" bottom="0.59027779999999996" header="0" footer="0"/>
  <pageSetup paperSize="9" scale="77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7</vt:i4>
      </vt:variant>
    </vt:vector>
  </HeadingPairs>
  <TitlesOfParts>
    <vt:vector size="12" baseType="lpstr">
      <vt:lpstr>Rekapitulace stavby</vt:lpstr>
      <vt:lpstr>ZRN - Základní rozpočtové...</vt:lpstr>
      <vt:lpstr>VRN - Vedlejší rozpočtové...</vt:lpstr>
      <vt:lpstr>Kubaturové listy</vt:lpstr>
      <vt:lpstr>Pokyny pro vyplnění</vt:lpstr>
      <vt:lpstr>'Rekapitulace stavby'!Názvy_tisku</vt:lpstr>
      <vt:lpstr>'VRN - Vedlejší rozpočtové...'!Názvy_tisku</vt:lpstr>
      <vt:lpstr>'ZRN - Základní rozpočtové...'!Názvy_tisku</vt:lpstr>
      <vt:lpstr>'Pokyny pro vyplnění'!Oblast_tisku</vt:lpstr>
      <vt:lpstr>'Rekapitulace stavby'!Oblast_tisku</vt:lpstr>
      <vt:lpstr>'VRN - Vedlejší rozpočtové...'!Oblast_tisku</vt:lpstr>
      <vt:lpstr>'ZRN - Základní rozpočtové...'!Oblast_tisku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NB_ACER_JIRI\Jiri</dc:creator>
  <cp:lastModifiedBy>uzivatel</cp:lastModifiedBy>
  <cp:lastPrinted>2018-08-06T14:13:02Z</cp:lastPrinted>
  <dcterms:created xsi:type="dcterms:W3CDTF">2018-08-06T13:59:25Z</dcterms:created>
  <dcterms:modified xsi:type="dcterms:W3CDTF">2018-08-06T14:16:24Z</dcterms:modified>
</cp:coreProperties>
</file>